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09499\Desktop\Website Documents\"/>
    </mc:Choice>
  </mc:AlternateContent>
  <xr:revisionPtr revIDLastSave="0" documentId="8_{160477AB-18CC-4606-903C-EDF44A011E5B}" xr6:coauthVersionLast="47" xr6:coauthVersionMax="47" xr10:uidLastSave="{00000000-0000-0000-0000-000000000000}"/>
  <bookViews>
    <workbookView xWindow="-120" yWindow="-120" windowWidth="29040" windowHeight="15720" xr2:uid="{87241BBD-7CBE-4D6F-9843-69AD1D55878E}"/>
  </bookViews>
  <sheets>
    <sheet name="Rider 18" sheetId="1" r:id="rId1"/>
    <sheet name="Rider 16 vs Rider 18" sheetId="6" r:id="rId2"/>
    <sheet name="Rates and Credit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6" l="1"/>
  <c r="C42" i="6"/>
  <c r="C40" i="6"/>
  <c r="I49" i="6"/>
  <c r="I48" i="6"/>
  <c r="I38" i="6"/>
  <c r="H38" i="6"/>
  <c r="J38" i="6" s="1"/>
  <c r="H37" i="6"/>
  <c r="C41" i="6" s="1"/>
  <c r="C44" i="6" s="1"/>
  <c r="H36" i="6"/>
  <c r="J36" i="6" s="1"/>
  <c r="I26" i="6"/>
  <c r="I25" i="6"/>
  <c r="I28" i="6" s="1"/>
  <c r="H25" i="6"/>
  <c r="I49" i="1"/>
  <c r="I48" i="1"/>
  <c r="C11" i="4"/>
  <c r="D11" i="4" s="1"/>
  <c r="C10" i="4"/>
  <c r="D10" i="4" s="1"/>
  <c r="C9" i="4"/>
  <c r="D9" i="4" s="1"/>
  <c r="H49" i="6" s="1"/>
  <c r="C8" i="4"/>
  <c r="D8" i="4" s="1"/>
  <c r="H23" i="4"/>
  <c r="D66" i="6" s="1"/>
  <c r="C88" i="6"/>
  <c r="H88" i="6" s="1"/>
  <c r="H81" i="6"/>
  <c r="C81" i="6"/>
  <c r="C76" i="1"/>
  <c r="H76" i="1" s="1"/>
  <c r="C69" i="1"/>
  <c r="H69" i="1" s="1"/>
  <c r="C25" i="6"/>
  <c r="C32" i="6" s="1"/>
  <c r="C19" i="6"/>
  <c r="D26" i="6" s="1"/>
  <c r="C18" i="6"/>
  <c r="D25" i="6" s="1"/>
  <c r="C28" i="1"/>
  <c r="H28" i="1" s="1"/>
  <c r="C89" i="6"/>
  <c r="H89" i="6" s="1"/>
  <c r="C87" i="6"/>
  <c r="H87" i="6" s="1"/>
  <c r="C86" i="6"/>
  <c r="H86" i="6" s="1"/>
  <c r="C80" i="6"/>
  <c r="H80" i="6" s="1"/>
  <c r="C30" i="6"/>
  <c r="H30" i="6" s="1"/>
  <c r="C29" i="6"/>
  <c r="H29" i="6" s="1"/>
  <c r="C28" i="6"/>
  <c r="H28" i="6" s="1"/>
  <c r="C26" i="6"/>
  <c r="C33" i="6" s="1"/>
  <c r="B20" i="1"/>
  <c r="I26" i="1"/>
  <c r="I29" i="1" s="1"/>
  <c r="I25" i="1"/>
  <c r="I28" i="1" s="1"/>
  <c r="D26" i="1"/>
  <c r="D29" i="1" s="1"/>
  <c r="D25" i="1"/>
  <c r="D28" i="1" s="1"/>
  <c r="C29" i="1"/>
  <c r="H29" i="1" s="1"/>
  <c r="C26" i="1"/>
  <c r="H26" i="1" s="1"/>
  <c r="C25" i="1"/>
  <c r="H25" i="1" s="1"/>
  <c r="C30" i="1"/>
  <c r="H30" i="1" s="1"/>
  <c r="C74" i="1"/>
  <c r="C68" i="1"/>
  <c r="C19" i="1"/>
  <c r="D30" i="1" s="1"/>
  <c r="H48" i="6" l="1"/>
  <c r="H48" i="1"/>
  <c r="J48" i="1" s="1"/>
  <c r="H49" i="1"/>
  <c r="J49" i="1" s="1"/>
  <c r="D56" i="6"/>
  <c r="D61" i="6"/>
  <c r="H26" i="6"/>
  <c r="J26" i="6" s="1"/>
  <c r="J48" i="6"/>
  <c r="J49" i="6"/>
  <c r="J25" i="6"/>
  <c r="I30" i="6"/>
  <c r="I37" i="6" s="1"/>
  <c r="J28" i="6"/>
  <c r="J30" i="6"/>
  <c r="J37" i="6"/>
  <c r="I29" i="6"/>
  <c r="J29" i="6" s="1"/>
  <c r="D71" i="6"/>
  <c r="C36" i="6"/>
  <c r="C35" i="6"/>
  <c r="J29" i="1"/>
  <c r="I30" i="1"/>
  <c r="I37" i="1" s="1"/>
  <c r="J28" i="1"/>
  <c r="C60" i="6"/>
  <c r="C55" i="6"/>
  <c r="C56" i="6" s="1"/>
  <c r="C70" i="6"/>
  <c r="C71" i="6" s="1"/>
  <c r="C65" i="6"/>
  <c r="C66" i="6" s="1"/>
  <c r="E66" i="6" s="1"/>
  <c r="C34" i="6"/>
  <c r="E40" i="6"/>
  <c r="D80" i="6"/>
  <c r="D30" i="6"/>
  <c r="E30" i="6" s="1"/>
  <c r="D41" i="6"/>
  <c r="E41" i="6" s="1"/>
  <c r="D28" i="6"/>
  <c r="E28" i="6" s="1"/>
  <c r="D29" i="6"/>
  <c r="E29" i="6" s="1"/>
  <c r="E25" i="6"/>
  <c r="E26" i="6"/>
  <c r="E42" i="6"/>
  <c r="E29" i="1"/>
  <c r="E28" i="1"/>
  <c r="E56" i="6" l="1"/>
  <c r="J50" i="1"/>
  <c r="J50" i="6"/>
  <c r="D87" i="6"/>
  <c r="E87" i="6" s="1"/>
  <c r="D81" i="6"/>
  <c r="E81" i="6" s="1"/>
  <c r="E71" i="6"/>
  <c r="I80" i="6"/>
  <c r="I74" i="1"/>
  <c r="I77" i="1"/>
  <c r="I75" i="1"/>
  <c r="J30" i="1"/>
  <c r="I68" i="1"/>
  <c r="I69" i="1" s="1"/>
  <c r="J69" i="1" s="1"/>
  <c r="D33" i="6"/>
  <c r="C61" i="6"/>
  <c r="E61" i="6" s="1"/>
  <c r="E80" i="6"/>
  <c r="D32" i="6"/>
  <c r="D89" i="6"/>
  <c r="E89" i="6" s="1"/>
  <c r="D86" i="6"/>
  <c r="I86" i="6"/>
  <c r="I87" i="6"/>
  <c r="J87" i="6" s="1"/>
  <c r="I89" i="6"/>
  <c r="J89" i="6" s="1"/>
  <c r="E86" i="6" l="1"/>
  <c r="D88" i="6"/>
  <c r="E88" i="6" s="1"/>
  <c r="J86" i="6"/>
  <c r="I88" i="6"/>
  <c r="J88" i="6" s="1"/>
  <c r="I76" i="1"/>
  <c r="J76" i="1" s="1"/>
  <c r="E82" i="6"/>
  <c r="E31" i="6" s="1"/>
  <c r="I15" i="6"/>
  <c r="J80" i="6"/>
  <c r="I81" i="6"/>
  <c r="J81" i="6" s="1"/>
  <c r="D36" i="6"/>
  <c r="D34" i="6"/>
  <c r="E34" i="6" s="1"/>
  <c r="E32" i="6"/>
  <c r="D35" i="6"/>
  <c r="E35" i="6" s="1"/>
  <c r="E33" i="6"/>
  <c r="J90" i="6" l="1"/>
  <c r="J39" i="6" s="1"/>
  <c r="J41" i="6" s="1"/>
  <c r="E90" i="6"/>
  <c r="E43" i="6" s="1"/>
  <c r="J82" i="6"/>
  <c r="J31" i="6" s="1"/>
  <c r="J33" i="6" s="1"/>
  <c r="E36" i="6"/>
  <c r="E37" i="6" s="1"/>
  <c r="D44" i="6"/>
  <c r="E44" i="6" s="1"/>
  <c r="J43" i="6" l="1"/>
  <c r="E45" i="6"/>
  <c r="E47" i="6" s="1"/>
  <c r="E48" i="6" s="1"/>
  <c r="E49" i="6" s="1"/>
  <c r="I14" i="6" s="1"/>
  <c r="J59" i="6" l="1"/>
  <c r="J44" i="6"/>
  <c r="J45" i="6" s="1"/>
  <c r="J60" i="6" l="1"/>
  <c r="I12" i="6" s="1"/>
  <c r="J51" i="6"/>
  <c r="J52" i="6" s="1"/>
  <c r="J53" i="6" s="1"/>
  <c r="J55" i="6" s="1"/>
  <c r="I11" i="6" s="1"/>
  <c r="H74" i="1"/>
  <c r="H68" i="1"/>
  <c r="C77" i="1"/>
  <c r="H77" i="1" s="1"/>
  <c r="C75" i="1"/>
  <c r="H75" i="1" s="1"/>
  <c r="H38" i="1"/>
  <c r="H37" i="1"/>
  <c r="H36" i="1"/>
  <c r="I18" i="6" l="1"/>
  <c r="I17" i="6"/>
  <c r="J68" i="1"/>
  <c r="J74" i="1"/>
  <c r="J77" i="1"/>
  <c r="J75" i="1"/>
  <c r="J70" i="1" l="1"/>
  <c r="J31" i="1" s="1"/>
  <c r="J78" i="1"/>
  <c r="J39" i="1" s="1"/>
  <c r="I38" i="1" l="1"/>
  <c r="J38" i="1" s="1"/>
  <c r="D38" i="1"/>
  <c r="C38" i="1"/>
  <c r="J37" i="1"/>
  <c r="C37" i="1"/>
  <c r="C36" i="1"/>
  <c r="E36" i="1" s="1"/>
  <c r="J25" i="1"/>
  <c r="E38" i="1" l="1"/>
  <c r="D74" i="1"/>
  <c r="D68" i="1"/>
  <c r="D77" i="1"/>
  <c r="E77" i="1" s="1"/>
  <c r="D75" i="1"/>
  <c r="E75" i="1" s="1"/>
  <c r="E25" i="1"/>
  <c r="E26" i="1"/>
  <c r="J26" i="1"/>
  <c r="E30" i="1"/>
  <c r="J36" i="1"/>
  <c r="J41" i="1" s="1"/>
  <c r="D37" i="1"/>
  <c r="E37" i="1" s="1"/>
  <c r="E74" i="1" l="1"/>
  <c r="D76" i="1"/>
  <c r="E76" i="1" s="1"/>
  <c r="E68" i="1"/>
  <c r="D69" i="1"/>
  <c r="E69" i="1" s="1"/>
  <c r="E78" i="1" l="1"/>
  <c r="E39" i="1" s="1"/>
  <c r="E41" i="1" s="1"/>
  <c r="E70" i="1"/>
  <c r="E31" i="1" s="1"/>
  <c r="E33" i="1" s="1"/>
  <c r="J33" i="1"/>
  <c r="J43" i="1" s="1"/>
  <c r="J59" i="1" s="1"/>
  <c r="E43" i="1" l="1"/>
  <c r="E44" i="1" s="1"/>
  <c r="E45" i="1" s="1"/>
  <c r="I15" i="1" s="1"/>
  <c r="J44" i="1"/>
  <c r="J45" i="1" s="1"/>
  <c r="J51" i="1" l="1"/>
  <c r="J60" i="1"/>
  <c r="I12" i="1" l="1"/>
  <c r="J52" i="1"/>
  <c r="J53" i="1" l="1"/>
  <c r="J55" i="1" l="1"/>
  <c r="I11" i="1" s="1"/>
  <c r="I18" i="1" s="1"/>
  <c r="I19" i="1" s="1"/>
</calcChain>
</file>

<file path=xl/sharedStrings.xml><?xml version="1.0" encoding="utf-8"?>
<sst xmlns="http://schemas.openxmlformats.org/spreadsheetml/2006/main" count="287" uniqueCount="97">
  <si>
    <t>Residential Bill Impact Estimate Calculator</t>
  </si>
  <si>
    <t>INPUTS - ESTIMATE YOUR ACTIVITY</t>
  </si>
  <si>
    <t>OUTPUT SUMMARY</t>
  </si>
  <si>
    <t>Billing Period</t>
  </si>
  <si>
    <t>Rider 18 - Ending Bank Balance</t>
  </si>
  <si>
    <t>kWh</t>
  </si>
  <si>
    <t xml:space="preserve">Estimated Rider 18 Bill Savings </t>
  </si>
  <si>
    <r>
      <t>Onsite Usage</t>
    </r>
    <r>
      <rPr>
        <sz val="8"/>
        <color theme="1"/>
        <rFont val="Verdana"/>
        <family val="2"/>
      </rPr>
      <t xml:space="preserve"> (Inflow+Generation-Outflow)</t>
    </r>
  </si>
  <si>
    <t>Rider 18 Savings + Banked Credits</t>
  </si>
  <si>
    <t>Rate</t>
  </si>
  <si>
    <t>Bill Det</t>
  </si>
  <si>
    <t>Bill</t>
  </si>
  <si>
    <t>Power Supply</t>
  </si>
  <si>
    <t>Capacity Charges:</t>
  </si>
  <si>
    <t>Non-Capacity Charge</t>
  </si>
  <si>
    <t>PSCR</t>
  </si>
  <si>
    <t>Power Supply Subtotal</t>
  </si>
  <si>
    <t>Delivery</t>
  </si>
  <si>
    <t>Service Charge</t>
  </si>
  <si>
    <t>Distribution Charge</t>
  </si>
  <si>
    <t>Nuclear Surcharge</t>
  </si>
  <si>
    <t>EWR</t>
  </si>
  <si>
    <t>LIEAF</t>
  </si>
  <si>
    <t>Delivery Subtotal</t>
  </si>
  <si>
    <t>Total</t>
  </si>
  <si>
    <t>Tax</t>
  </si>
  <si>
    <t>Grand Total</t>
  </si>
  <si>
    <t>Excess Generation Bank</t>
  </si>
  <si>
    <t>Start</t>
  </si>
  <si>
    <t xml:space="preserve">Change </t>
  </si>
  <si>
    <t>End</t>
  </si>
  <si>
    <t xml:space="preserve">  Rider 18 - Ending Bank Balance</t>
  </si>
  <si>
    <t xml:space="preserve">  Rider 16 - Ending Bank Balance</t>
  </si>
  <si>
    <t>Estimated Rider 18 Bill Difference</t>
  </si>
  <si>
    <r>
      <t xml:space="preserve">Estimated Rider 18 Bill Difference </t>
    </r>
    <r>
      <rPr>
        <sz val="8"/>
        <color theme="1"/>
        <rFont val="Verdana"/>
        <family val="2"/>
      </rPr>
      <t>(Including banked credits)</t>
    </r>
  </si>
  <si>
    <t>Bank Use PSCR</t>
  </si>
  <si>
    <t>Est. Value</t>
  </si>
  <si>
    <t>FULL SERVICE - Rider 18  Credits</t>
  </si>
  <si>
    <t xml:space="preserve">  On Peak</t>
  </si>
  <si>
    <t xml:space="preserve">  Off Peak</t>
  </si>
  <si>
    <t>Rider 18 Tariff (No PSCR)</t>
  </si>
  <si>
    <t>Residential</t>
  </si>
  <si>
    <t>Capacity Charges</t>
  </si>
  <si>
    <t>Non-Capacity Charges</t>
  </si>
  <si>
    <t>Other Power Supply Volumetric Surcharges</t>
  </si>
  <si>
    <t>Other Delivery Volumetric Surcharges</t>
  </si>
  <si>
    <t>Securitization Charge</t>
  </si>
  <si>
    <t>D1.11</t>
  </si>
  <si>
    <t>June-Sept On Peak</t>
  </si>
  <si>
    <t>June-Sept Off Peak</t>
  </si>
  <si>
    <t>Oct-May On Peak</t>
  </si>
  <si>
    <t>Oct-May Off Peak</t>
  </si>
  <si>
    <t>June-Sept</t>
  </si>
  <si>
    <t>Oct-May</t>
  </si>
  <si>
    <t xml:space="preserve">  On Peak </t>
  </si>
  <si>
    <r>
      <t xml:space="preserve">Inflow On Peak </t>
    </r>
    <r>
      <rPr>
        <sz val="8"/>
        <color theme="1"/>
        <rFont val="Verdana"/>
        <family val="2"/>
      </rPr>
      <t>(energy delivered by DTE)</t>
    </r>
  </si>
  <si>
    <r>
      <t xml:space="preserve">Inflow Off Peak </t>
    </r>
    <r>
      <rPr>
        <sz val="8"/>
        <color theme="1"/>
        <rFont val="Verdana"/>
        <family val="2"/>
      </rPr>
      <t>(energy delivered by DTE)</t>
    </r>
  </si>
  <si>
    <r>
      <t xml:space="preserve">Outflow On Peak </t>
    </r>
    <r>
      <rPr>
        <sz val="8"/>
        <color theme="1"/>
        <rFont val="Verdana"/>
        <family val="2"/>
      </rPr>
      <t>(energy exported to DTE)</t>
    </r>
  </si>
  <si>
    <r>
      <t xml:space="preserve">Outflow Off Peak </t>
    </r>
    <r>
      <rPr>
        <sz val="8"/>
        <color theme="1"/>
        <rFont val="Verdana"/>
        <family val="2"/>
      </rPr>
      <t>(energy exported to DTE)</t>
    </r>
  </si>
  <si>
    <t>Solar Generation On Peak</t>
  </si>
  <si>
    <t>Solar Generation Off Peak</t>
  </si>
  <si>
    <t>Month Bill Issued</t>
  </si>
  <si>
    <t>Rate Schedule D1.11 Bill without Rider 18</t>
  </si>
  <si>
    <t>Rate Schedule D1.11 Bill with Rider 18</t>
  </si>
  <si>
    <r>
      <t xml:space="preserve">Net Inflow On Peak </t>
    </r>
    <r>
      <rPr>
        <sz val="8"/>
        <color theme="1"/>
        <rFont val="Verdana"/>
        <family val="2"/>
      </rPr>
      <t>(Inflow-Outflow)</t>
    </r>
  </si>
  <si>
    <r>
      <t xml:space="preserve">Net Inflow Off Peak </t>
    </r>
    <r>
      <rPr>
        <sz val="8"/>
        <color theme="1"/>
        <rFont val="Verdana"/>
        <family val="2"/>
      </rPr>
      <t>(Inflow-Outflow)</t>
    </r>
  </si>
  <si>
    <t>Rate Schedule D1.11 Bill with Rider 16</t>
  </si>
  <si>
    <t>Bank Use Capacity On Peak</t>
  </si>
  <si>
    <t>Bank Use Capacity Off Peak</t>
  </si>
  <si>
    <t>Bank Use Non-Capacity On Peak</t>
  </si>
  <si>
    <t>Excess Generation Banks</t>
  </si>
  <si>
    <t>Change</t>
  </si>
  <si>
    <t>$ per kWh</t>
  </si>
  <si>
    <t>Bank Use Distribution</t>
  </si>
  <si>
    <t>Rate Schedule D1.11 vs. Distributed Generation (Rider 18)</t>
  </si>
  <si>
    <r>
      <t xml:space="preserve">This calculator compares a residential customer's bill without solar generation or enrollment in the Distributed Generation (Rider 18) program to a residential bill with solar generation and enrollment in the program. An average residential home is serviced by DTE Energy under the D1.11 Residential rate schedule. 
</t>
    </r>
    <r>
      <rPr>
        <i/>
        <sz val="9"/>
        <color theme="1"/>
        <rFont val="Verdana"/>
        <family val="2"/>
      </rPr>
      <t>Important Notes:</t>
    </r>
    <r>
      <rPr>
        <sz val="9"/>
        <color theme="1"/>
        <rFont val="Verdana"/>
        <family val="2"/>
      </rPr>
      <t xml:space="preserve">
1) The user will input their information into the green cells </t>
    </r>
    <r>
      <rPr>
        <b/>
        <u/>
        <sz val="9"/>
        <color theme="1"/>
        <rFont val="Verdana"/>
        <family val="2"/>
      </rPr>
      <t>only</t>
    </r>
    <r>
      <rPr>
        <sz val="9"/>
        <color theme="1"/>
        <rFont val="Verdana"/>
        <family val="2"/>
      </rPr>
      <t xml:space="preserve"> and the results of the bill comparison will calculate automatically.
2) This is to be used as an estimate only and should not be used for financial planning purposes.</t>
    </r>
  </si>
  <si>
    <t>Rate Schedule D1.11 with Category One Net Metering (Rider 16) vs. Rate Schedule D1.11 with Distributed Generation (Rider 18)</t>
  </si>
  <si>
    <t>Residential D1.11 Rate without Rider 18</t>
  </si>
  <si>
    <t>FULL SERVICE - D1.11 Rate</t>
  </si>
  <si>
    <t>Residential D1.11 Rate with Rider 18</t>
  </si>
  <si>
    <t>Residential D1.11 Rate with Rider 16</t>
  </si>
  <si>
    <t>Securitization Charge 1</t>
  </si>
  <si>
    <t>Securitization Charge 2</t>
  </si>
  <si>
    <t>IRM</t>
  </si>
  <si>
    <t>Securitization Charge River Rouge</t>
  </si>
  <si>
    <t>Securitization Charge TCSC</t>
  </si>
  <si>
    <r>
      <t xml:space="preserve">This calculator compares the bills of a residential customer that participates in category 1 Net Metering (Rider 16) to a residential customer that participates in Distributed Generation (Rider 18). An average residential home is serviced by DTE Energy under the D1.11 Residential rate schedule. 
</t>
    </r>
    <r>
      <rPr>
        <i/>
        <sz val="9"/>
        <color theme="1"/>
        <rFont val="Verdana"/>
        <family val="2"/>
      </rPr>
      <t>Important Notes:</t>
    </r>
    <r>
      <rPr>
        <sz val="9"/>
        <color theme="1"/>
        <rFont val="Verdana"/>
        <family val="2"/>
      </rPr>
      <t xml:space="preserve">
1) The user will input their information into the green cells </t>
    </r>
    <r>
      <rPr>
        <b/>
        <u/>
        <sz val="9"/>
        <color theme="1"/>
        <rFont val="Verdana"/>
        <family val="2"/>
      </rPr>
      <t>only</t>
    </r>
    <r>
      <rPr>
        <sz val="9"/>
        <color theme="1"/>
        <rFont val="Verdana"/>
        <family val="2"/>
      </rPr>
      <t xml:space="preserve"> and the results of the bill comparison will calculate automatically.
2) This is to be used as an estimate only and should not be used for financial planning purposes.
3) As of May 9, 2019, customers can no longer enroll in Net Metering. This estimate calculator is for customers transitioning from Net Metering to Distributed Generation.</t>
    </r>
  </si>
  <si>
    <t>Outflow Cred. Incl. PSCR</t>
  </si>
  <si>
    <t>Excess Generation Bank Adjustment</t>
  </si>
  <si>
    <t>Electric Rider 18 Outflow Generation Credits</t>
  </si>
  <si>
    <t xml:space="preserve">  On Peak Outflow Credit</t>
  </si>
  <si>
    <t xml:space="preserve">  Off Peak Outflow Credit</t>
  </si>
  <si>
    <t>Total Outflow Credit</t>
  </si>
  <si>
    <t>Sales Tax Adjustment</t>
  </si>
  <si>
    <t>Total Credit Offset</t>
  </si>
  <si>
    <t>PSCR (November 1, 2024)</t>
  </si>
  <si>
    <t>As of Feb 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</si>
</sst>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164" formatCode="&quot;$&quot;#,##0.00"/>
    <numFmt numFmtId="165" formatCode="&quot;$&quot;#,##0.00000_);\(&quot;$&quot;#,##0.00000\)"/>
    <numFmt numFmtId="166" formatCode="&quot;$&quot;#,##0.000000_);\(&quot;$&quot;#,##0.000000\)"/>
    <numFmt numFmtId="167" formatCode="&quot;$&quot;#,##0.00000"/>
    <numFmt numFmtId="168" formatCode="&quot;$&quot;#,##0.000000"/>
    <numFmt numFmtId="169" formatCode="0.0000"/>
  </numFmts>
  <fonts count="16" x14ac:knownFonts="1">
    <font>
      <sz val="11"/>
      <color theme="1"/>
      <name val="Calibri"/>
      <family val="2"/>
      <scheme val="minor"/>
    </font>
    <font>
      <sz val="11"/>
      <color theme="1"/>
      <name val="Verdana"/>
      <family val="2"/>
    </font>
    <font>
      <b/>
      <sz val="18"/>
      <color theme="1"/>
      <name val="Verdana"/>
      <family val="2"/>
    </font>
    <font>
      <b/>
      <sz val="14"/>
      <color theme="1"/>
      <name val="Verdana"/>
      <family val="2"/>
    </font>
    <font>
      <sz val="9"/>
      <color theme="1"/>
      <name val="Verdana"/>
      <family val="2"/>
    </font>
    <font>
      <i/>
      <sz val="9"/>
      <color theme="1"/>
      <name val="Verdana"/>
      <family val="2"/>
    </font>
    <font>
      <b/>
      <u/>
      <sz val="9"/>
      <color theme="1"/>
      <name val="Verdana"/>
      <family val="2"/>
    </font>
    <font>
      <b/>
      <sz val="11"/>
      <color theme="1"/>
      <name val="Verdana"/>
      <family val="2"/>
    </font>
    <font>
      <b/>
      <sz val="11"/>
      <name val="Verdana"/>
      <family val="2"/>
    </font>
    <font>
      <i/>
      <sz val="11"/>
      <color theme="1"/>
      <name val="Verdana"/>
      <family val="2"/>
    </font>
    <font>
      <sz val="8"/>
      <color theme="1"/>
      <name val="Verdana"/>
      <family val="2"/>
    </font>
    <font>
      <b/>
      <sz val="11"/>
      <color rgb="FF0000FF"/>
      <name val="Verdana"/>
      <family val="2"/>
    </font>
    <font>
      <b/>
      <sz val="18"/>
      <color rgb="FFFF0000"/>
      <name val="Verdana"/>
      <family val="2"/>
    </font>
    <font>
      <b/>
      <u/>
      <sz val="11"/>
      <color theme="1"/>
      <name val="Verdana"/>
      <family val="2"/>
    </font>
    <font>
      <sz val="11"/>
      <name val="Verdana"/>
      <family val="2"/>
    </font>
    <font>
      <u/>
      <sz val="11"/>
      <color theme="1"/>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rgb="FF92D05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ck">
        <color auto="1"/>
      </left>
      <right/>
      <top/>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right style="thick">
        <color auto="1"/>
      </right>
      <top/>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indexed="64"/>
      </bottom>
      <diagonal/>
    </border>
  </borders>
  <cellStyleXfs count="1">
    <xf numFmtId="0" fontId="0" fillId="0" borderId="0"/>
  </cellStyleXfs>
  <cellXfs count="108">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8" fillId="3" borderId="0" xfId="0" applyFont="1" applyFill="1"/>
    <xf numFmtId="0" fontId="9" fillId="2" borderId="0" xfId="0" applyFont="1" applyFill="1"/>
    <xf numFmtId="0" fontId="1" fillId="2" borderId="8" xfId="0" applyFont="1" applyFill="1" applyBorder="1"/>
    <xf numFmtId="0" fontId="1" fillId="2" borderId="0" xfId="0" applyFont="1" applyFill="1" applyAlignment="1">
      <alignment horizontal="center"/>
    </xf>
    <xf numFmtId="0" fontId="1" fillId="2" borderId="8" xfId="0" applyFont="1" applyFill="1" applyBorder="1" applyAlignment="1">
      <alignment horizontal="center"/>
    </xf>
    <xf numFmtId="0" fontId="1" fillId="2" borderId="9" xfId="0" applyFont="1" applyFill="1" applyBorder="1"/>
    <xf numFmtId="0" fontId="1" fillId="2" borderId="10" xfId="0" applyFont="1" applyFill="1" applyBorder="1"/>
    <xf numFmtId="0" fontId="9" fillId="2" borderId="10" xfId="0" applyFont="1" applyFill="1" applyBorder="1"/>
    <xf numFmtId="0" fontId="1" fillId="2" borderId="11" xfId="0" applyFont="1" applyFill="1" applyBorder="1"/>
    <xf numFmtId="0" fontId="12" fillId="0" borderId="0" xfId="0" applyFont="1"/>
    <xf numFmtId="164" fontId="11" fillId="0" borderId="0" xfId="0" applyNumberFormat="1" applyFont="1"/>
    <xf numFmtId="0" fontId="1" fillId="0" borderId="15" xfId="0" applyFont="1" applyBorder="1"/>
    <xf numFmtId="0" fontId="7" fillId="0" borderId="16" xfId="0" applyFont="1" applyBorder="1" applyAlignment="1">
      <alignment horizontal="center"/>
    </xf>
    <xf numFmtId="0" fontId="7" fillId="0" borderId="17" xfId="0" applyFont="1" applyBorder="1" applyAlignment="1">
      <alignment horizontal="center"/>
    </xf>
    <xf numFmtId="0" fontId="13" fillId="0" borderId="15" xfId="0" applyFont="1" applyBorder="1"/>
    <xf numFmtId="0" fontId="1" fillId="0" borderId="18" xfId="0" applyFont="1" applyBorder="1" applyAlignment="1">
      <alignment horizontal="center"/>
    </xf>
    <xf numFmtId="0" fontId="1" fillId="0" borderId="18" xfId="0" applyFont="1" applyBorder="1"/>
    <xf numFmtId="165" fontId="1" fillId="0" borderId="0" xfId="0" applyNumberFormat="1" applyFont="1"/>
    <xf numFmtId="7" fontId="1" fillId="0" borderId="18" xfId="0" applyNumberFormat="1" applyFont="1" applyBorder="1" applyAlignment="1">
      <alignment horizontal="center"/>
    </xf>
    <xf numFmtId="7" fontId="1" fillId="0" borderId="18" xfId="0" applyNumberFormat="1" applyFont="1" applyBorder="1"/>
    <xf numFmtId="7" fontId="1" fillId="0" borderId="19" xfId="0" applyNumberFormat="1" applyFont="1" applyBorder="1" applyAlignment="1">
      <alignment horizontal="center"/>
    </xf>
    <xf numFmtId="7" fontId="1" fillId="0" borderId="19" xfId="0" applyNumberFormat="1" applyFont="1" applyBorder="1"/>
    <xf numFmtId="0" fontId="7" fillId="0" borderId="15" xfId="0" applyFont="1" applyBorder="1"/>
    <xf numFmtId="165" fontId="7" fillId="0" borderId="0" xfId="0" applyNumberFormat="1" applyFont="1"/>
    <xf numFmtId="0" fontId="7" fillId="0" borderId="0" xfId="0" applyFont="1" applyAlignment="1">
      <alignment horizontal="center"/>
    </xf>
    <xf numFmtId="7" fontId="7" fillId="0" borderId="18" xfId="0" applyNumberFormat="1" applyFont="1" applyBorder="1" applyAlignment="1">
      <alignment horizontal="center"/>
    </xf>
    <xf numFmtId="0" fontId="7" fillId="0" borderId="0" xfId="0" applyFont="1"/>
    <xf numFmtId="7" fontId="7" fillId="0" borderId="18" xfId="0" applyNumberFormat="1" applyFont="1" applyBorder="1"/>
    <xf numFmtId="7" fontId="1" fillId="0" borderId="0" xfId="0" applyNumberFormat="1" applyFont="1"/>
    <xf numFmtId="164" fontId="1" fillId="0" borderId="19" xfId="0" applyNumberFormat="1" applyFont="1" applyBorder="1"/>
    <xf numFmtId="0" fontId="1" fillId="0" borderId="20" xfId="0" applyFont="1" applyBorder="1"/>
    <xf numFmtId="0" fontId="1" fillId="0" borderId="21" xfId="0" applyFont="1" applyBorder="1" applyAlignment="1">
      <alignment horizontal="center"/>
    </xf>
    <xf numFmtId="0" fontId="1" fillId="0" borderId="22" xfId="0" applyFont="1" applyBorder="1" applyAlignment="1">
      <alignment horizontal="center"/>
    </xf>
    <xf numFmtId="0" fontId="1" fillId="0" borderId="21" xfId="0" applyFont="1" applyBorder="1"/>
    <xf numFmtId="165" fontId="1" fillId="0" borderId="0" xfId="0" applyNumberFormat="1" applyFont="1" applyAlignment="1">
      <alignment horizontal="center"/>
    </xf>
    <xf numFmtId="0" fontId="7" fillId="0" borderId="19" xfId="0" applyFont="1" applyBorder="1" applyAlignment="1">
      <alignment horizontal="center"/>
    </xf>
    <xf numFmtId="164" fontId="1" fillId="0" borderId="18" xfId="0" applyNumberFormat="1" applyFont="1" applyBorder="1" applyAlignment="1">
      <alignment horizontal="center"/>
    </xf>
    <xf numFmtId="164" fontId="1" fillId="0" borderId="22" xfId="0" applyNumberFormat="1" applyFont="1" applyBorder="1"/>
    <xf numFmtId="167" fontId="1" fillId="0" borderId="0" xfId="0" applyNumberFormat="1" applyFont="1"/>
    <xf numFmtId="0" fontId="15" fillId="0" borderId="0" xfId="0" applyFont="1" applyAlignment="1">
      <alignment horizontal="center"/>
    </xf>
    <xf numFmtId="165" fontId="14" fillId="0" borderId="0" xfId="0" applyNumberFormat="1" applyFont="1" applyAlignment="1">
      <alignment horizontal="center"/>
    </xf>
    <xf numFmtId="166" fontId="14" fillId="0" borderId="0" xfId="0" applyNumberFormat="1" applyFont="1" applyAlignment="1">
      <alignment horizontal="center"/>
    </xf>
    <xf numFmtId="7" fontId="14" fillId="0" borderId="0" xfId="0" applyNumberFormat="1" applyFont="1" applyAlignment="1">
      <alignment horizontal="center"/>
    </xf>
    <xf numFmtId="7" fontId="1" fillId="0" borderId="0" xfId="0" applyNumberFormat="1" applyFont="1" applyAlignment="1">
      <alignment horizontal="center"/>
    </xf>
    <xf numFmtId="164" fontId="1" fillId="0" borderId="0" xfId="0" applyNumberFormat="1" applyFont="1"/>
    <xf numFmtId="168" fontId="1" fillId="0" borderId="0" xfId="0" applyNumberFormat="1" applyFont="1"/>
    <xf numFmtId="0" fontId="15" fillId="0" borderId="0" xfId="0" applyFont="1"/>
    <xf numFmtId="0" fontId="7" fillId="0" borderId="23" xfId="0" applyFont="1" applyBorder="1" applyAlignment="1">
      <alignment horizontal="center"/>
    </xf>
    <xf numFmtId="164" fontId="1" fillId="0" borderId="23" xfId="0" applyNumberFormat="1" applyFont="1" applyBorder="1"/>
    <xf numFmtId="0" fontId="1" fillId="2" borderId="7" xfId="0" applyFont="1" applyFill="1" applyBorder="1" applyAlignment="1">
      <alignment horizontal="center"/>
    </xf>
    <xf numFmtId="0" fontId="1" fillId="2" borderId="0" xfId="0" applyFont="1" applyFill="1" applyAlignment="1">
      <alignment horizontal="center"/>
    </xf>
    <xf numFmtId="7" fontId="1" fillId="2" borderId="0" xfId="0" applyNumberFormat="1" applyFont="1" applyFill="1" applyAlignment="1">
      <alignment horizontal="center"/>
    </xf>
    <xf numFmtId="7" fontId="1" fillId="2" borderId="8" xfId="0" applyNumberFormat="1" applyFont="1" applyFill="1" applyBorder="1" applyAlignment="1">
      <alignment horizontal="center"/>
    </xf>
    <xf numFmtId="0" fontId="13" fillId="0" borderId="0" xfId="0" applyFont="1" applyAlignment="1">
      <alignment horizontal="center"/>
    </xf>
    <xf numFmtId="0" fontId="7" fillId="0" borderId="0" xfId="0" applyFont="1" applyFill="1" applyAlignment="1">
      <alignment horizontal="center"/>
    </xf>
    <xf numFmtId="44" fontId="1" fillId="0" borderId="0" xfId="0" applyNumberFormat="1" applyFont="1"/>
    <xf numFmtId="166" fontId="1" fillId="0" borderId="0" xfId="0" applyNumberFormat="1" applyFont="1" applyAlignment="1">
      <alignment horizontal="center"/>
    </xf>
    <xf numFmtId="0" fontId="1" fillId="2" borderId="7" xfId="0" applyFont="1" applyFill="1" applyBorder="1" applyAlignment="1">
      <alignment wrapText="1"/>
    </xf>
    <xf numFmtId="0" fontId="1" fillId="0" borderId="0" xfId="0" applyFont="1" applyBorder="1"/>
    <xf numFmtId="0" fontId="1" fillId="0" borderId="0" xfId="0" applyFont="1" applyBorder="1" applyAlignment="1">
      <alignment horizontal="center"/>
    </xf>
    <xf numFmtId="164" fontId="1" fillId="0" borderId="0" xfId="0" applyNumberFormat="1" applyFont="1" applyBorder="1"/>
    <xf numFmtId="167" fontId="1" fillId="0" borderId="0" xfId="0" applyNumberFormat="1" applyFont="1" applyAlignment="1">
      <alignment horizontal="center"/>
    </xf>
    <xf numFmtId="0" fontId="1" fillId="0" borderId="23" xfId="0" applyFont="1" applyBorder="1" applyAlignment="1">
      <alignment horizontal="center"/>
    </xf>
    <xf numFmtId="0" fontId="1" fillId="2" borderId="9" xfId="0" applyFont="1" applyFill="1" applyBorder="1" applyAlignment="1"/>
    <xf numFmtId="0" fontId="1" fillId="2" borderId="10" xfId="0" applyFont="1" applyFill="1" applyBorder="1" applyAlignment="1"/>
    <xf numFmtId="0" fontId="1" fillId="2" borderId="0" xfId="0" applyFont="1" applyFill="1" applyBorder="1" applyAlignment="1"/>
    <xf numFmtId="0" fontId="1" fillId="2" borderId="5" xfId="0" applyFont="1" applyFill="1" applyBorder="1" applyAlignment="1"/>
    <xf numFmtId="0" fontId="1" fillId="4" borderId="0" xfId="0" applyFont="1" applyFill="1" applyAlignment="1">
      <alignment horizontal="center"/>
    </xf>
    <xf numFmtId="164" fontId="14" fillId="4" borderId="18" xfId="0" applyNumberFormat="1" applyFont="1" applyFill="1" applyBorder="1"/>
    <xf numFmtId="164" fontId="0" fillId="0" borderId="0" xfId="0" applyNumberFormat="1"/>
    <xf numFmtId="7" fontId="0" fillId="0" borderId="0" xfId="0" applyNumberFormat="1"/>
    <xf numFmtId="2" fontId="0" fillId="0" borderId="0" xfId="0" applyNumberFormat="1"/>
    <xf numFmtId="169" fontId="0" fillId="0" borderId="0" xfId="0" applyNumberFormat="1"/>
    <xf numFmtId="0" fontId="1" fillId="2" borderId="7" xfId="0" applyFont="1" applyFill="1" applyBorder="1" applyAlignment="1">
      <alignment horizontal="center"/>
    </xf>
    <xf numFmtId="0" fontId="1" fillId="2" borderId="0" xfId="0" applyFont="1" applyFill="1" applyAlignment="1">
      <alignment horizontal="center"/>
    </xf>
    <xf numFmtId="164" fontId="1" fillId="2" borderId="0" xfId="0" applyNumberFormat="1" applyFont="1" applyFill="1" applyAlignment="1">
      <alignment horizontal="center"/>
    </xf>
    <xf numFmtId="164" fontId="1" fillId="2" borderId="8" xfId="0" applyNumberFormat="1" applyFont="1" applyFill="1" applyBorder="1" applyAlignment="1">
      <alignment horizontal="center"/>
    </xf>
    <xf numFmtId="0" fontId="4" fillId="0" borderId="0" xfId="0" applyFont="1" applyAlignment="1">
      <alignment horizontal="left" vertical="center" wrapText="1"/>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7" fontId="1" fillId="2" borderId="5" xfId="0" applyNumberFormat="1" applyFont="1" applyFill="1" applyBorder="1" applyAlignment="1">
      <alignment horizontal="center"/>
    </xf>
    <xf numFmtId="7" fontId="1" fillId="2" borderId="6" xfId="0" applyNumberFormat="1"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7" fontId="1" fillId="2" borderId="10" xfId="0" applyNumberFormat="1" applyFont="1" applyFill="1" applyBorder="1" applyAlignment="1">
      <alignment horizontal="center"/>
    </xf>
    <xf numFmtId="7" fontId="1" fillId="2" borderId="11" xfId="0" applyNumberFormat="1" applyFont="1" applyFill="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7" fontId="1" fillId="2" borderId="0" xfId="0" applyNumberFormat="1" applyFont="1" applyFill="1" applyAlignment="1">
      <alignment horizontal="center"/>
    </xf>
    <xf numFmtId="7" fontId="1" fillId="2" borderId="8" xfId="0" applyNumberFormat="1" applyFont="1" applyFill="1" applyBorder="1" applyAlignment="1">
      <alignment horizontal="center"/>
    </xf>
    <xf numFmtId="0" fontId="7" fillId="0" borderId="0" xfId="0" applyFont="1" applyAlignment="1">
      <alignment horizontal="left" vertical="center" wrapText="1"/>
    </xf>
    <xf numFmtId="7" fontId="1" fillId="2" borderId="0" xfId="0" applyNumberFormat="1" applyFont="1" applyFill="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9</xdr:col>
      <xdr:colOff>265018</xdr:colOff>
      <xdr:row>2</xdr:row>
      <xdr:rowOff>169687</xdr:rowOff>
    </xdr:to>
    <xdr:pic>
      <xdr:nvPicPr>
        <xdr:cNvPr id="3" name="Picture 2">
          <a:extLst>
            <a:ext uri="{FF2B5EF4-FFF2-40B4-BE49-F238E27FC236}">
              <a16:creationId xmlns:a16="http://schemas.microsoft.com/office/drawing/2014/main" id="{71D9A058-BA66-40EB-948A-2BCF52D3BE35}"/>
            </a:ext>
          </a:extLst>
        </xdr:cNvPr>
        <xdr:cNvPicPr>
          <a:picLocks noChangeAspect="1"/>
        </xdr:cNvPicPr>
      </xdr:nvPicPr>
      <xdr:blipFill>
        <a:blip xmlns:r="http://schemas.openxmlformats.org/officeDocument/2006/relationships" r:embed="rId1"/>
        <a:stretch>
          <a:fillRect/>
        </a:stretch>
      </xdr:blipFill>
      <xdr:spPr>
        <a:xfrm>
          <a:off x="9890760" y="0"/>
          <a:ext cx="1979518" cy="649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57150</xdr:colOff>
      <xdr:row>0</xdr:row>
      <xdr:rowOff>50800</xdr:rowOff>
    </xdr:from>
    <xdr:to>
      <xdr:col>9</xdr:col>
      <xdr:colOff>367888</xdr:colOff>
      <xdr:row>3</xdr:row>
      <xdr:rowOff>52847</xdr:rowOff>
    </xdr:to>
    <xdr:pic>
      <xdr:nvPicPr>
        <xdr:cNvPr id="3" name="Picture 2">
          <a:extLst>
            <a:ext uri="{FF2B5EF4-FFF2-40B4-BE49-F238E27FC236}">
              <a16:creationId xmlns:a16="http://schemas.microsoft.com/office/drawing/2014/main" id="{07C06BBE-1625-476F-B6D0-353CE13FFF67}"/>
            </a:ext>
          </a:extLst>
        </xdr:cNvPr>
        <xdr:cNvPicPr>
          <a:picLocks noChangeAspect="1"/>
        </xdr:cNvPicPr>
      </xdr:nvPicPr>
      <xdr:blipFill>
        <a:blip xmlns:r="http://schemas.openxmlformats.org/officeDocument/2006/relationships" r:embed="rId1"/>
        <a:stretch>
          <a:fillRect/>
        </a:stretch>
      </xdr:blipFill>
      <xdr:spPr>
        <a:xfrm>
          <a:off x="10862310" y="50800"/>
          <a:ext cx="1979518" cy="6497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B1D9-9301-45E6-98B8-C0E7E1CE44DE}">
  <dimension ref="A2:S78"/>
  <sheetViews>
    <sheetView tabSelected="1" workbookViewId="0">
      <selection activeCell="D27" sqref="D27"/>
    </sheetView>
  </sheetViews>
  <sheetFormatPr defaultRowHeight="15" x14ac:dyDescent="0.25"/>
  <cols>
    <col min="1" max="1" width="8.85546875" style="1"/>
    <col min="2" max="2" width="44.5703125" style="1" customWidth="1"/>
    <col min="3" max="3" width="13.85546875" style="1" bestFit="1" customWidth="1"/>
    <col min="4" max="4" width="9.42578125" style="3" bestFit="1" customWidth="1"/>
    <col min="5" max="5" width="14.140625" style="1" bestFit="1" customWidth="1"/>
    <col min="6" max="6" width="8.85546875" style="1"/>
    <col min="7" max="7" width="44.42578125" style="1" customWidth="1"/>
    <col min="8" max="8" width="14.85546875" style="3" bestFit="1" customWidth="1"/>
    <col min="9" max="9" width="10.140625" style="3" bestFit="1" customWidth="1"/>
    <col min="10" max="10" width="15" style="3" bestFit="1" customWidth="1"/>
    <col min="11" max="11" width="8.85546875" style="1"/>
  </cols>
  <sheetData>
    <row r="2" spans="2:10" ht="22.5" x14ac:dyDescent="0.3">
      <c r="B2" s="2" t="s">
        <v>0</v>
      </c>
    </row>
    <row r="3" spans="2:10" ht="18" x14ac:dyDescent="0.25">
      <c r="B3" s="4" t="s">
        <v>74</v>
      </c>
    </row>
    <row r="4" spans="2:10" x14ac:dyDescent="0.25">
      <c r="B4" s="86" t="s">
        <v>75</v>
      </c>
      <c r="C4" s="86"/>
      <c r="D4" s="86"/>
      <c r="E4" s="86"/>
      <c r="F4" s="86"/>
      <c r="G4" s="86"/>
    </row>
    <row r="5" spans="2:10" x14ac:dyDescent="0.25">
      <c r="B5" s="86"/>
      <c r="C5" s="86"/>
      <c r="D5" s="86"/>
      <c r="E5" s="86"/>
      <c r="F5" s="86"/>
      <c r="G5" s="86"/>
    </row>
    <row r="6" spans="2:10" x14ac:dyDescent="0.25">
      <c r="B6" s="86"/>
      <c r="C6" s="86"/>
      <c r="D6" s="86"/>
      <c r="E6" s="86"/>
      <c r="F6" s="86"/>
      <c r="G6" s="86"/>
    </row>
    <row r="7" spans="2:10" x14ac:dyDescent="0.25">
      <c r="B7" s="86"/>
      <c r="C7" s="86"/>
      <c r="D7" s="86"/>
      <c r="E7" s="86"/>
      <c r="F7" s="86"/>
      <c r="G7" s="86"/>
    </row>
    <row r="8" spans="2:10" ht="24" customHeight="1" x14ac:dyDescent="0.25">
      <c r="B8" s="86"/>
      <c r="C8" s="86"/>
      <c r="D8" s="86"/>
      <c r="E8" s="86"/>
      <c r="F8" s="86"/>
      <c r="G8" s="86"/>
    </row>
    <row r="9" spans="2:10" ht="15.75" thickBot="1" x14ac:dyDescent="0.3"/>
    <row r="10" spans="2:10" ht="15.75" thickBot="1" x14ac:dyDescent="0.3">
      <c r="B10" s="87" t="s">
        <v>1</v>
      </c>
      <c r="C10" s="88"/>
      <c r="D10" s="88"/>
      <c r="E10" s="89"/>
      <c r="G10" s="87" t="s">
        <v>2</v>
      </c>
      <c r="H10" s="88"/>
      <c r="I10" s="88"/>
      <c r="J10" s="89"/>
    </row>
    <row r="11" spans="2:10" x14ac:dyDescent="0.25">
      <c r="B11" s="5"/>
      <c r="C11" s="6"/>
      <c r="D11" s="6"/>
      <c r="E11" s="7"/>
      <c r="G11" s="90" t="s">
        <v>79</v>
      </c>
      <c r="H11" s="91"/>
      <c r="I11" s="92">
        <f>J55</f>
        <v>112.46080000000001</v>
      </c>
      <c r="J11" s="93"/>
    </row>
    <row r="12" spans="2:10" x14ac:dyDescent="0.25">
      <c r="B12" s="8" t="s">
        <v>3</v>
      </c>
      <c r="C12" s="9" t="s">
        <v>52</v>
      </c>
      <c r="D12" s="10" t="s">
        <v>61</v>
      </c>
      <c r="E12" s="11"/>
      <c r="G12" s="82" t="s">
        <v>4</v>
      </c>
      <c r="H12" s="83"/>
      <c r="I12" s="84">
        <f>J60</f>
        <v>0</v>
      </c>
      <c r="J12" s="85"/>
    </row>
    <row r="13" spans="2:10" x14ac:dyDescent="0.25">
      <c r="B13" s="8" t="s">
        <v>55</v>
      </c>
      <c r="C13" s="9">
        <v>100</v>
      </c>
      <c r="D13" s="10" t="s">
        <v>5</v>
      </c>
      <c r="E13" s="11"/>
      <c r="G13" s="82"/>
      <c r="H13" s="83"/>
      <c r="I13" s="12"/>
      <c r="J13" s="13"/>
    </row>
    <row r="14" spans="2:10" x14ac:dyDescent="0.25">
      <c r="B14" s="8" t="s">
        <v>56</v>
      </c>
      <c r="C14" s="9">
        <v>500</v>
      </c>
      <c r="D14" s="10" t="s">
        <v>5</v>
      </c>
      <c r="E14" s="11"/>
      <c r="G14" s="58"/>
      <c r="H14" s="59"/>
      <c r="I14" s="59"/>
      <c r="J14" s="13"/>
    </row>
    <row r="15" spans="2:10" x14ac:dyDescent="0.25">
      <c r="B15" s="8" t="s">
        <v>57</v>
      </c>
      <c r="C15" s="9">
        <v>100</v>
      </c>
      <c r="D15" s="10" t="s">
        <v>5</v>
      </c>
      <c r="E15" s="11"/>
      <c r="G15" s="82" t="s">
        <v>77</v>
      </c>
      <c r="H15" s="83"/>
      <c r="I15" s="101">
        <f>E45</f>
        <v>164.63</v>
      </c>
      <c r="J15" s="102"/>
    </row>
    <row r="16" spans="2:10" x14ac:dyDescent="0.25">
      <c r="B16" s="8" t="s">
        <v>58</v>
      </c>
      <c r="C16" s="9">
        <v>50</v>
      </c>
      <c r="D16" s="10" t="s">
        <v>5</v>
      </c>
      <c r="E16" s="11"/>
      <c r="G16" s="58"/>
      <c r="H16" s="59"/>
      <c r="I16" s="60"/>
      <c r="J16" s="61"/>
    </row>
    <row r="17" spans="2:17" x14ac:dyDescent="0.25">
      <c r="B17" s="8" t="s">
        <v>59</v>
      </c>
      <c r="C17" s="9">
        <v>150</v>
      </c>
      <c r="D17" s="10" t="s">
        <v>5</v>
      </c>
      <c r="E17" s="11"/>
      <c r="G17" s="82"/>
      <c r="H17" s="83"/>
      <c r="I17" s="12"/>
      <c r="J17" s="13"/>
    </row>
    <row r="18" spans="2:17" x14ac:dyDescent="0.25">
      <c r="B18" s="8" t="s">
        <v>60</v>
      </c>
      <c r="C18" s="9">
        <v>150</v>
      </c>
      <c r="D18" s="10" t="s">
        <v>5</v>
      </c>
      <c r="E18" s="11"/>
      <c r="G18" s="82" t="s">
        <v>6</v>
      </c>
      <c r="H18" s="83"/>
      <c r="I18" s="101">
        <f>I15-I11</f>
        <v>52.169199999999989</v>
      </c>
      <c r="J18" s="102"/>
    </row>
    <row r="19" spans="2:17" ht="15.75" thickBot="1" x14ac:dyDescent="0.3">
      <c r="B19" s="14" t="s">
        <v>7</v>
      </c>
      <c r="C19" s="15">
        <f>C13+C14+C17+C18-C15-C16</f>
        <v>750</v>
      </c>
      <c r="D19" s="16" t="s">
        <v>5</v>
      </c>
      <c r="E19" s="17"/>
      <c r="G19" s="94" t="s">
        <v>8</v>
      </c>
      <c r="H19" s="95"/>
      <c r="I19" s="96">
        <f>I18+I12</f>
        <v>52.169199999999989</v>
      </c>
      <c r="J19" s="97"/>
    </row>
    <row r="20" spans="2:17" ht="23.25" thickBot="1" x14ac:dyDescent="0.35">
      <c r="B20" s="18" t="str">
        <f>IF(C17&lt;C15,"ERROR - GENERATION CANNOT BE LESS THAN OUTFLOW",IF(C18&lt;C16,"ERROR - GENERATION CANNOT BE LESS THAN OUTFLOW",""))</f>
        <v/>
      </c>
      <c r="C20" s="19"/>
      <c r="D20" s="1"/>
    </row>
    <row r="21" spans="2:17" ht="15.75" thickTop="1" x14ac:dyDescent="0.25">
      <c r="B21" s="98" t="s">
        <v>62</v>
      </c>
      <c r="C21" s="99"/>
      <c r="D21" s="99"/>
      <c r="E21" s="100"/>
      <c r="G21" s="98" t="s">
        <v>63</v>
      </c>
      <c r="H21" s="99"/>
      <c r="I21" s="99"/>
      <c r="J21" s="100"/>
    </row>
    <row r="22" spans="2:17" x14ac:dyDescent="0.25">
      <c r="B22" s="20"/>
      <c r="C22" s="21" t="s">
        <v>9</v>
      </c>
      <c r="D22" s="21" t="s">
        <v>10</v>
      </c>
      <c r="E22" s="22" t="s">
        <v>11</v>
      </c>
      <c r="G22" s="20"/>
      <c r="H22" s="21" t="s">
        <v>9</v>
      </c>
      <c r="I22" s="21" t="s">
        <v>10</v>
      </c>
      <c r="J22" s="22" t="s">
        <v>11</v>
      </c>
    </row>
    <row r="23" spans="2:17" x14ac:dyDescent="0.25">
      <c r="B23" s="23" t="s">
        <v>12</v>
      </c>
      <c r="C23" s="3"/>
      <c r="E23" s="24"/>
      <c r="G23" s="23" t="s">
        <v>12</v>
      </c>
      <c r="H23" s="1"/>
      <c r="J23" s="25"/>
    </row>
    <row r="24" spans="2:17" x14ac:dyDescent="0.25">
      <c r="B24" s="20" t="s">
        <v>13</v>
      </c>
      <c r="C24" s="3"/>
      <c r="E24" s="24"/>
      <c r="G24" s="20" t="s">
        <v>13</v>
      </c>
      <c r="H24" s="1"/>
      <c r="J24" s="25"/>
    </row>
    <row r="25" spans="2:17" x14ac:dyDescent="0.25">
      <c r="B25" s="20" t="s">
        <v>38</v>
      </c>
      <c r="C25" s="26">
        <f>IF(C12='Rates and Credits'!G10,'Rates and Credits'!H11,'Rates and Credits'!H14)</f>
        <v>5.6489999999999999E-2</v>
      </c>
      <c r="D25" s="3">
        <f>C13+C17-C15</f>
        <v>150</v>
      </c>
      <c r="E25" s="27">
        <f>ROUND(C25*D25,2)</f>
        <v>8.4700000000000006</v>
      </c>
      <c r="G25" s="20" t="s">
        <v>38</v>
      </c>
      <c r="H25" s="26">
        <f>C25</f>
        <v>5.6489999999999999E-2</v>
      </c>
      <c r="I25" s="3">
        <f>C13</f>
        <v>100</v>
      </c>
      <c r="J25" s="28">
        <f>ROUND(H25*I25,2)</f>
        <v>5.65</v>
      </c>
      <c r="O25" s="79"/>
    </row>
    <row r="26" spans="2:17" x14ac:dyDescent="0.25">
      <c r="B26" s="20" t="s">
        <v>39</v>
      </c>
      <c r="C26" s="26">
        <f>IF(C12='Rates and Credits'!G10,'Rates and Credits'!H12,'Rates and Credits'!H15)</f>
        <v>3.4029999999999998E-2</v>
      </c>
      <c r="D26" s="3">
        <f>C14+C18-C16</f>
        <v>600</v>
      </c>
      <c r="E26" s="27">
        <f t="shared" ref="E26:E30" si="0">ROUND(C26*D26,2)</f>
        <v>20.420000000000002</v>
      </c>
      <c r="G26" s="20" t="s">
        <v>39</v>
      </c>
      <c r="H26" s="26">
        <f>C26</f>
        <v>3.4029999999999998E-2</v>
      </c>
      <c r="I26" s="3">
        <f>C14</f>
        <v>500</v>
      </c>
      <c r="J26" s="28">
        <f t="shared" ref="J26:J38" si="1">ROUND(H26*I26,2)</f>
        <v>17.02</v>
      </c>
      <c r="O26" s="79"/>
      <c r="P26" s="79"/>
    </row>
    <row r="27" spans="2:17" x14ac:dyDescent="0.25">
      <c r="B27" s="20" t="s">
        <v>14</v>
      </c>
      <c r="C27" s="26"/>
      <c r="E27" s="27"/>
      <c r="G27" s="20" t="s">
        <v>14</v>
      </c>
      <c r="H27" s="26"/>
      <c r="J27" s="28"/>
      <c r="O27" s="79"/>
      <c r="P27" s="79"/>
      <c r="Q27" s="79"/>
    </row>
    <row r="28" spans="2:17" x14ac:dyDescent="0.25">
      <c r="B28" s="20" t="s">
        <v>38</v>
      </c>
      <c r="C28" s="26">
        <f>IF(C12='Rates and Credits'!G17,'Rates and Credits'!H18,'Rates and Credits'!H21)</f>
        <v>8.838E-2</v>
      </c>
      <c r="D28" s="3">
        <f>D25</f>
        <v>150</v>
      </c>
      <c r="E28" s="27">
        <f t="shared" si="0"/>
        <v>13.26</v>
      </c>
      <c r="G28" s="20" t="s">
        <v>38</v>
      </c>
      <c r="H28" s="26">
        <f>C28</f>
        <v>8.838E-2</v>
      </c>
      <c r="I28" s="3">
        <f>I25</f>
        <v>100</v>
      </c>
      <c r="J28" s="28">
        <f t="shared" si="1"/>
        <v>8.84</v>
      </c>
    </row>
    <row r="29" spans="2:17" x14ac:dyDescent="0.25">
      <c r="B29" s="20" t="s">
        <v>39</v>
      </c>
      <c r="C29" s="26">
        <f>IF(C12='Rates and Credits'!G17,'Rates and Credits'!H19,'Rates and Credits'!H22)</f>
        <v>5.3249999999999999E-2</v>
      </c>
      <c r="D29" s="3">
        <f>D26</f>
        <v>600</v>
      </c>
      <c r="E29" s="27">
        <f t="shared" si="0"/>
        <v>31.95</v>
      </c>
      <c r="G29" s="20" t="s">
        <v>39</v>
      </c>
      <c r="H29" s="26">
        <f>C29</f>
        <v>5.3249999999999999E-2</v>
      </c>
      <c r="I29" s="3">
        <f>I26</f>
        <v>500</v>
      </c>
      <c r="J29" s="28">
        <f t="shared" si="1"/>
        <v>26.63</v>
      </c>
      <c r="O29" s="79"/>
      <c r="P29" s="79"/>
      <c r="Q29" s="80"/>
    </row>
    <row r="30" spans="2:17" x14ac:dyDescent="0.25">
      <c r="B30" s="20" t="s">
        <v>15</v>
      </c>
      <c r="C30" s="26">
        <f>'Rates and Credits'!C4</f>
        <v>2.5000000000000001E-3</v>
      </c>
      <c r="D30" s="3">
        <f>C19</f>
        <v>750</v>
      </c>
      <c r="E30" s="27">
        <f t="shared" si="0"/>
        <v>1.88</v>
      </c>
      <c r="G30" s="20" t="s">
        <v>15</v>
      </c>
      <c r="H30" s="26">
        <f>C30</f>
        <v>2.5000000000000001E-3</v>
      </c>
      <c r="I30" s="3">
        <f>I25+I26</f>
        <v>600</v>
      </c>
      <c r="J30" s="28">
        <f t="shared" si="1"/>
        <v>1.5</v>
      </c>
      <c r="O30" s="79"/>
    </row>
    <row r="31" spans="2:17" x14ac:dyDescent="0.25">
      <c r="B31" s="20" t="s">
        <v>44</v>
      </c>
      <c r="C31" s="26"/>
      <c r="E31" s="27">
        <f>E70</f>
        <v>1.5899999999999999</v>
      </c>
      <c r="G31" s="20" t="s">
        <v>44</v>
      </c>
      <c r="H31" s="26"/>
      <c r="J31" s="28">
        <f>J70</f>
        <v>1.27</v>
      </c>
    </row>
    <row r="32" spans="2:17" x14ac:dyDescent="0.25">
      <c r="B32" s="20"/>
      <c r="C32" s="26"/>
      <c r="E32" s="29"/>
      <c r="G32" s="20"/>
      <c r="H32" s="26"/>
      <c r="J32" s="30"/>
      <c r="N32" s="80"/>
    </row>
    <row r="33" spans="2:15" x14ac:dyDescent="0.25">
      <c r="B33" s="31" t="s">
        <v>16</v>
      </c>
      <c r="C33" s="32"/>
      <c r="D33" s="33"/>
      <c r="E33" s="34">
        <f>SUM(E25:E32)</f>
        <v>77.569999999999993</v>
      </c>
      <c r="F33" s="35"/>
      <c r="G33" s="31" t="s">
        <v>16</v>
      </c>
      <c r="H33" s="32"/>
      <c r="I33" s="33"/>
      <c r="J33" s="36">
        <f>SUM(J25:J32)</f>
        <v>60.910000000000004</v>
      </c>
    </row>
    <row r="34" spans="2:15" x14ac:dyDescent="0.25">
      <c r="B34" s="20"/>
      <c r="C34" s="26"/>
      <c r="E34" s="27"/>
      <c r="G34" s="20"/>
      <c r="H34" s="26"/>
      <c r="J34" s="28"/>
    </row>
    <row r="35" spans="2:15" x14ac:dyDescent="0.25">
      <c r="B35" s="23" t="s">
        <v>17</v>
      </c>
      <c r="C35" s="26"/>
      <c r="E35" s="27"/>
      <c r="G35" s="23" t="s">
        <v>17</v>
      </c>
      <c r="H35" s="26"/>
      <c r="J35" s="28"/>
    </row>
    <row r="36" spans="2:15" x14ac:dyDescent="0.25">
      <c r="B36" s="20" t="s">
        <v>18</v>
      </c>
      <c r="C36" s="37">
        <f>H36</f>
        <v>8.5</v>
      </c>
      <c r="D36" s="3">
        <v>1</v>
      </c>
      <c r="E36" s="27">
        <f t="shared" ref="E36:E38" si="2">ROUND(C36*D36,2)</f>
        <v>8.5</v>
      </c>
      <c r="G36" s="20" t="s">
        <v>18</v>
      </c>
      <c r="H36" s="37">
        <f>'Rates and Credits'!H27</f>
        <v>8.5</v>
      </c>
      <c r="I36" s="3">
        <v>1</v>
      </c>
      <c r="J36" s="28">
        <f t="shared" si="1"/>
        <v>8.5</v>
      </c>
      <c r="N36" s="79"/>
    </row>
    <row r="37" spans="2:15" x14ac:dyDescent="0.25">
      <c r="B37" s="20" t="s">
        <v>19</v>
      </c>
      <c r="C37" s="26">
        <f>H37</f>
        <v>8.9069999999999996E-2</v>
      </c>
      <c r="D37" s="3">
        <f>C19</f>
        <v>750</v>
      </c>
      <c r="E37" s="27">
        <f t="shared" si="2"/>
        <v>66.8</v>
      </c>
      <c r="G37" s="20" t="s">
        <v>19</v>
      </c>
      <c r="H37" s="26">
        <f>'Rates and Credits'!H28</f>
        <v>8.9069999999999996E-2</v>
      </c>
      <c r="I37" s="3">
        <f>I30</f>
        <v>600</v>
      </c>
      <c r="J37" s="28">
        <f t="shared" si="1"/>
        <v>53.44</v>
      </c>
      <c r="N37" s="79"/>
    </row>
    <row r="38" spans="2:15" x14ac:dyDescent="0.25">
      <c r="B38" s="20" t="s">
        <v>22</v>
      </c>
      <c r="C38" s="37">
        <f>H38</f>
        <v>0.87</v>
      </c>
      <c r="D38" s="3">
        <f>$I36</f>
        <v>1</v>
      </c>
      <c r="E38" s="27">
        <f t="shared" si="2"/>
        <v>0.87</v>
      </c>
      <c r="G38" s="20" t="s">
        <v>22</v>
      </c>
      <c r="H38" s="37">
        <f>'Rates and Credits'!H33</f>
        <v>0.87</v>
      </c>
      <c r="I38" s="3">
        <f>$I36</f>
        <v>1</v>
      </c>
      <c r="J38" s="28">
        <f t="shared" si="1"/>
        <v>0.87</v>
      </c>
      <c r="N38" s="79"/>
    </row>
    <row r="39" spans="2:15" x14ac:dyDescent="0.25">
      <c r="B39" s="20" t="s">
        <v>45</v>
      </c>
      <c r="C39" s="37"/>
      <c r="E39" s="27">
        <f>E78</f>
        <v>4.59</v>
      </c>
      <c r="G39" s="20" t="s">
        <v>45</v>
      </c>
      <c r="H39" s="37"/>
      <c r="J39" s="28">
        <f>J78</f>
        <v>3.68</v>
      </c>
      <c r="N39" s="79"/>
    </row>
    <row r="40" spans="2:15" x14ac:dyDescent="0.25">
      <c r="B40" s="20"/>
      <c r="C40" s="3"/>
      <c r="E40" s="27"/>
      <c r="G40" s="20"/>
      <c r="H40" s="1"/>
      <c r="J40" s="28"/>
    </row>
    <row r="41" spans="2:15" x14ac:dyDescent="0.25">
      <c r="B41" s="31" t="s">
        <v>23</v>
      </c>
      <c r="C41" s="33"/>
      <c r="D41" s="33"/>
      <c r="E41" s="34">
        <f>SUM(E36:E40)</f>
        <v>80.760000000000005</v>
      </c>
      <c r="F41" s="35"/>
      <c r="G41" s="31" t="s">
        <v>23</v>
      </c>
      <c r="H41" s="35"/>
      <c r="I41" s="33"/>
      <c r="J41" s="36">
        <f>SUM(J36:J40)</f>
        <v>66.489999999999995</v>
      </c>
      <c r="N41" s="80"/>
    </row>
    <row r="42" spans="2:15" x14ac:dyDescent="0.25">
      <c r="B42" s="31"/>
      <c r="C42" s="33"/>
      <c r="D42" s="33"/>
      <c r="E42" s="34"/>
      <c r="F42" s="35"/>
      <c r="G42" s="31"/>
      <c r="H42" s="35"/>
      <c r="I42" s="33"/>
      <c r="J42" s="36"/>
    </row>
    <row r="43" spans="2:15" x14ac:dyDescent="0.25">
      <c r="B43" s="31" t="s">
        <v>24</v>
      </c>
      <c r="C43" s="33"/>
      <c r="D43" s="33"/>
      <c r="E43" s="34">
        <f>E33+E41</f>
        <v>158.32999999999998</v>
      </c>
      <c r="F43" s="35"/>
      <c r="G43" s="31" t="s">
        <v>24</v>
      </c>
      <c r="H43" s="35"/>
      <c r="I43" s="33"/>
      <c r="J43" s="36">
        <f>J33+J41</f>
        <v>127.4</v>
      </c>
    </row>
    <row r="44" spans="2:15" x14ac:dyDescent="0.25">
      <c r="B44" s="20" t="s">
        <v>25</v>
      </c>
      <c r="C44" s="3"/>
      <c r="E44" s="29">
        <f>ROUND(0.04*(E43-E38),2)</f>
        <v>6.3</v>
      </c>
      <c r="G44" s="20" t="s">
        <v>25</v>
      </c>
      <c r="H44" s="1"/>
      <c r="J44" s="30">
        <f>ROUND(0.04*(J43-J38),2)</f>
        <v>5.0599999999999996</v>
      </c>
      <c r="M44" s="79"/>
      <c r="N44" s="79"/>
    </row>
    <row r="45" spans="2:15" x14ac:dyDescent="0.25">
      <c r="B45" s="31" t="s">
        <v>26</v>
      </c>
      <c r="C45" s="33"/>
      <c r="D45" s="33"/>
      <c r="E45" s="34">
        <f>E43+E44</f>
        <v>164.63</v>
      </c>
      <c r="F45" s="35"/>
      <c r="G45" s="31" t="s">
        <v>24</v>
      </c>
      <c r="H45" s="35"/>
      <c r="I45" s="33"/>
      <c r="J45" s="36">
        <f>J43+J44</f>
        <v>132.46</v>
      </c>
      <c r="L45" s="78"/>
      <c r="M45" s="79"/>
      <c r="N45" s="79"/>
    </row>
    <row r="46" spans="2:15" x14ac:dyDescent="0.25">
      <c r="B46" s="31"/>
      <c r="C46" s="33"/>
      <c r="D46" s="33"/>
      <c r="E46" s="34"/>
      <c r="F46" s="35"/>
      <c r="G46" s="31"/>
      <c r="H46" s="35"/>
      <c r="I46" s="33"/>
      <c r="J46" s="36"/>
      <c r="L46" s="79"/>
      <c r="N46" s="79"/>
      <c r="O46" s="79"/>
    </row>
    <row r="47" spans="2:15" x14ac:dyDescent="0.25">
      <c r="B47" s="31"/>
      <c r="C47" s="33"/>
      <c r="D47" s="33"/>
      <c r="E47" s="34"/>
      <c r="F47" s="35"/>
      <c r="G47" s="31" t="s">
        <v>89</v>
      </c>
      <c r="H47" s="35"/>
      <c r="I47" s="33"/>
      <c r="J47" s="36"/>
    </row>
    <row r="48" spans="2:15" x14ac:dyDescent="0.25">
      <c r="B48" s="31"/>
      <c r="C48" s="33"/>
      <c r="D48" s="33"/>
      <c r="E48" s="34"/>
      <c r="F48" s="35"/>
      <c r="G48" s="20" t="s">
        <v>90</v>
      </c>
      <c r="H48" s="26">
        <f>IF(C12='Rates and Credits'!J3,'Rates and Credits'!D8,'Rates and Credits'!D10)</f>
        <v>-0.14737</v>
      </c>
      <c r="I48" s="3">
        <f>C15</f>
        <v>100</v>
      </c>
      <c r="J48" s="28">
        <f t="shared" ref="J48:J49" si="3">ROUND(H48*I48,2)</f>
        <v>-14.74</v>
      </c>
      <c r="N48" s="79"/>
    </row>
    <row r="49" spans="2:18" x14ac:dyDescent="0.25">
      <c r="B49" s="31"/>
      <c r="C49" s="33"/>
      <c r="D49" s="33"/>
      <c r="E49" s="34"/>
      <c r="F49" s="35"/>
      <c r="G49" s="20" t="s">
        <v>91</v>
      </c>
      <c r="H49" s="26">
        <f>IF(C12='Rates and Credits'!J3,'Rates and Credits'!D9,'Rates and Credits'!D11)</f>
        <v>-8.9779999999999999E-2</v>
      </c>
      <c r="I49" s="3">
        <f>C16</f>
        <v>50</v>
      </c>
      <c r="J49" s="30">
        <f t="shared" si="3"/>
        <v>-4.49</v>
      </c>
    </row>
    <row r="50" spans="2:18" x14ac:dyDescent="0.25">
      <c r="B50" s="31"/>
      <c r="C50" s="33"/>
      <c r="D50" s="33"/>
      <c r="E50" s="34"/>
      <c r="F50" s="35"/>
      <c r="G50" s="20" t="s">
        <v>92</v>
      </c>
      <c r="H50" s="35"/>
      <c r="I50" s="33"/>
      <c r="J50" s="28">
        <f>SUM(J48:J49)</f>
        <v>-19.23</v>
      </c>
      <c r="L50" s="79"/>
      <c r="Q50" s="78"/>
    </row>
    <row r="51" spans="2:18" x14ac:dyDescent="0.25">
      <c r="B51" s="31"/>
      <c r="C51" s="33"/>
      <c r="D51" s="33"/>
      <c r="E51" s="34"/>
      <c r="F51" s="35"/>
      <c r="G51" s="20" t="s">
        <v>88</v>
      </c>
      <c r="H51" s="35"/>
      <c r="I51" s="33"/>
      <c r="J51" s="36">
        <f>J59</f>
        <v>0</v>
      </c>
      <c r="L51" s="79"/>
      <c r="Q51" s="79"/>
    </row>
    <row r="52" spans="2:18" x14ac:dyDescent="0.25">
      <c r="B52" s="31"/>
      <c r="C52" s="33"/>
      <c r="D52" s="33"/>
      <c r="E52" s="34"/>
      <c r="F52" s="35"/>
      <c r="G52" s="20" t="s">
        <v>93</v>
      </c>
      <c r="H52" s="35"/>
      <c r="I52" s="33"/>
      <c r="J52" s="36">
        <f>0.04*(J50+J51+IF((J43-J68-J69-J74)+(J50+J51)&lt;(J38),J38-((J43-J68-J69-J74)+(J50+J51)),0))</f>
        <v>-0.76919999999999999</v>
      </c>
      <c r="L52" s="79"/>
    </row>
    <row r="53" spans="2:18" x14ac:dyDescent="0.25">
      <c r="B53" s="31"/>
      <c r="C53" s="33"/>
      <c r="D53" s="33"/>
      <c r="E53" s="34"/>
      <c r="F53" s="35"/>
      <c r="G53" s="31" t="s">
        <v>94</v>
      </c>
      <c r="H53" s="35"/>
      <c r="I53" s="33"/>
      <c r="J53" s="36">
        <f>SUM(J50:J52)</f>
        <v>-19.999200000000002</v>
      </c>
      <c r="L53" s="78"/>
      <c r="M53" s="79"/>
      <c r="Q53" s="79"/>
    </row>
    <row r="54" spans="2:18" x14ac:dyDescent="0.25">
      <c r="B54" s="31"/>
      <c r="C54" s="33"/>
      <c r="D54" s="33"/>
      <c r="E54" s="34"/>
      <c r="F54" s="35"/>
      <c r="G54" s="31"/>
      <c r="H54" s="35"/>
      <c r="I54" s="33"/>
      <c r="J54" s="36"/>
      <c r="L54" s="78"/>
      <c r="M54" s="79"/>
      <c r="Q54" s="79"/>
    </row>
    <row r="55" spans="2:18" x14ac:dyDescent="0.25">
      <c r="B55" s="31"/>
      <c r="C55" s="33"/>
      <c r="D55" s="33"/>
      <c r="E55" s="34"/>
      <c r="F55" s="35"/>
      <c r="G55" s="31" t="s">
        <v>24</v>
      </c>
      <c r="H55" s="35"/>
      <c r="I55" s="33"/>
      <c r="J55" s="36">
        <f>J53+J45</f>
        <v>112.46080000000001</v>
      </c>
      <c r="L55" s="78"/>
      <c r="M55" s="79"/>
      <c r="Q55" s="79"/>
    </row>
    <row r="56" spans="2:18" x14ac:dyDescent="0.25">
      <c r="B56" s="20"/>
      <c r="C56" s="3"/>
      <c r="E56" s="24"/>
      <c r="G56" s="20"/>
      <c r="H56" s="1"/>
      <c r="J56" s="25"/>
      <c r="Q56" s="79"/>
    </row>
    <row r="57" spans="2:18" x14ac:dyDescent="0.25">
      <c r="B57" s="20"/>
      <c r="C57" s="3"/>
      <c r="E57" s="24"/>
      <c r="G57" s="23" t="s">
        <v>27</v>
      </c>
      <c r="H57" s="1"/>
      <c r="J57" s="25"/>
      <c r="L57" s="78"/>
      <c r="Q57" s="79"/>
    </row>
    <row r="58" spans="2:18" x14ac:dyDescent="0.25">
      <c r="B58" s="20"/>
      <c r="C58" s="3"/>
      <c r="E58" s="24"/>
      <c r="G58" s="20" t="s">
        <v>28</v>
      </c>
      <c r="H58" s="1"/>
      <c r="J58" s="77">
        <v>0</v>
      </c>
    </row>
    <row r="59" spans="2:18" x14ac:dyDescent="0.25">
      <c r="B59" s="20"/>
      <c r="C59" s="3"/>
      <c r="E59" s="24"/>
      <c r="G59" s="20" t="s">
        <v>29</v>
      </c>
      <c r="H59" s="1"/>
      <c r="J59" s="38">
        <f>IF((J43+J50-J68-J69-J74)-J58&lt;0,-(J43+J50-J68-J69-J74),IF(J58&gt;=0,IF((J43+J50-J68-J69-J74)-J58&gt;0,-J58,-(J43+J50-J68-J69-J74)-J58)))</f>
        <v>0</v>
      </c>
    </row>
    <row r="60" spans="2:18" ht="15.75" thickBot="1" x14ac:dyDescent="0.3">
      <c r="B60" s="39"/>
      <c r="C60" s="40"/>
      <c r="D60" s="40"/>
      <c r="E60" s="41"/>
      <c r="G60" s="39" t="s">
        <v>30</v>
      </c>
      <c r="H60" s="42"/>
      <c r="I60" s="40"/>
      <c r="J60" s="46">
        <f>J58+J59</f>
        <v>0</v>
      </c>
    </row>
    <row r="61" spans="2:18" ht="15.75" thickTop="1" x14ac:dyDescent="0.25"/>
    <row r="63" spans="2:18" x14ac:dyDescent="0.25">
      <c r="R63" s="78"/>
    </row>
    <row r="67" spans="2:19" x14ac:dyDescent="0.25">
      <c r="B67" s="55" t="s">
        <v>44</v>
      </c>
      <c r="C67" s="56" t="s">
        <v>9</v>
      </c>
      <c r="D67" s="56" t="s">
        <v>10</v>
      </c>
      <c r="E67" s="56" t="s">
        <v>11</v>
      </c>
      <c r="G67" s="55" t="s">
        <v>44</v>
      </c>
      <c r="H67" s="56" t="s">
        <v>9</v>
      </c>
      <c r="I67" s="56" t="s">
        <v>10</v>
      </c>
      <c r="J67" s="56" t="s">
        <v>11</v>
      </c>
    </row>
    <row r="68" spans="2:19" x14ac:dyDescent="0.25">
      <c r="B68" s="1" t="s">
        <v>84</v>
      </c>
      <c r="C68" s="54">
        <f>'Rates and Credits'!H24</f>
        <v>2.5500000000000002E-4</v>
      </c>
      <c r="D68" s="3">
        <f>C19</f>
        <v>750</v>
      </c>
      <c r="E68" s="53">
        <f t="shared" ref="E68:E74" si="4">ROUND(C68*D68,2)</f>
        <v>0.19</v>
      </c>
      <c r="G68" s="1" t="s">
        <v>84</v>
      </c>
      <c r="H68" s="54">
        <f>C68</f>
        <v>2.5500000000000002E-4</v>
      </c>
      <c r="I68" s="3">
        <f>I30</f>
        <v>600</v>
      </c>
      <c r="J68" s="53">
        <f t="shared" ref="J68:J74" si="5">ROUND(H68*I68,2)</f>
        <v>0.15</v>
      </c>
      <c r="M68" s="78"/>
      <c r="P68" s="79"/>
      <c r="S68" s="78"/>
    </row>
    <row r="69" spans="2:19" x14ac:dyDescent="0.25">
      <c r="B69" s="1" t="s">
        <v>85</v>
      </c>
      <c r="C69" s="54">
        <f>'Rates and Credits'!H25</f>
        <v>1.8619999999999999E-3</v>
      </c>
      <c r="D69" s="3">
        <f>D68</f>
        <v>750</v>
      </c>
      <c r="E69" s="57">
        <f t="shared" si="4"/>
        <v>1.4</v>
      </c>
      <c r="G69" s="1" t="s">
        <v>85</v>
      </c>
      <c r="H69" s="54">
        <f>C69</f>
        <v>1.8619999999999999E-3</v>
      </c>
      <c r="I69" s="3">
        <f>I68</f>
        <v>600</v>
      </c>
      <c r="J69" s="57">
        <f t="shared" si="5"/>
        <v>1.1200000000000001</v>
      </c>
      <c r="M69" s="78"/>
      <c r="P69" s="79"/>
    </row>
    <row r="70" spans="2:19" x14ac:dyDescent="0.25">
      <c r="B70" s="1" t="s">
        <v>24</v>
      </c>
      <c r="C70" s="54"/>
      <c r="E70" s="53">
        <f>SUM(E68:E69)</f>
        <v>1.5899999999999999</v>
      </c>
      <c r="G70" s="1" t="s">
        <v>24</v>
      </c>
      <c r="H70" s="1"/>
      <c r="J70" s="53">
        <f>SUM(J68:J69)</f>
        <v>1.27</v>
      </c>
      <c r="Q70" s="79"/>
    </row>
    <row r="71" spans="2:19" x14ac:dyDescent="0.25">
      <c r="C71" s="54"/>
      <c r="E71" s="53"/>
      <c r="H71" s="1"/>
      <c r="J71" s="53"/>
    </row>
    <row r="72" spans="2:19" x14ac:dyDescent="0.25">
      <c r="C72" s="54"/>
      <c r="E72" s="53"/>
      <c r="H72" s="1"/>
      <c r="J72" s="53"/>
    </row>
    <row r="73" spans="2:19" x14ac:dyDescent="0.25">
      <c r="B73" s="55" t="s">
        <v>45</v>
      </c>
      <c r="C73" s="54"/>
      <c r="E73" s="53"/>
      <c r="G73" s="55" t="s">
        <v>45</v>
      </c>
      <c r="H73" s="1"/>
      <c r="J73" s="53"/>
    </row>
    <row r="74" spans="2:19" x14ac:dyDescent="0.25">
      <c r="B74" s="1" t="s">
        <v>46</v>
      </c>
      <c r="C74" s="54">
        <f>'Rates and Credits'!H31</f>
        <v>1.575E-3</v>
      </c>
      <c r="D74" s="3">
        <f>C19</f>
        <v>750</v>
      </c>
      <c r="E74" s="53">
        <f t="shared" si="4"/>
        <v>1.18</v>
      </c>
      <c r="G74" s="1" t="s">
        <v>46</v>
      </c>
      <c r="H74" s="54">
        <f>C74</f>
        <v>1.575E-3</v>
      </c>
      <c r="I74" s="3">
        <f>I30</f>
        <v>600</v>
      </c>
      <c r="J74" s="53">
        <f t="shared" si="5"/>
        <v>0.95</v>
      </c>
    </row>
    <row r="75" spans="2:19" x14ac:dyDescent="0.25">
      <c r="B75" s="1" t="s">
        <v>20</v>
      </c>
      <c r="C75" s="54">
        <f>'Rates and Credits'!H29</f>
        <v>9.1100000000000003E-4</v>
      </c>
      <c r="D75" s="3">
        <f>C19</f>
        <v>750</v>
      </c>
      <c r="E75" s="53">
        <f>ROUND(C75*D75,2)</f>
        <v>0.68</v>
      </c>
      <c r="G75" s="1" t="s">
        <v>20</v>
      </c>
      <c r="H75" s="54">
        <f>C75</f>
        <v>9.1100000000000003E-4</v>
      </c>
      <c r="I75" s="3">
        <f>I30</f>
        <v>600</v>
      </c>
      <c r="J75" s="53">
        <f>ROUND(H75*I75,2)</f>
        <v>0.55000000000000004</v>
      </c>
    </row>
    <row r="76" spans="2:19" x14ac:dyDescent="0.25">
      <c r="B76" s="1" t="s">
        <v>83</v>
      </c>
      <c r="C76" s="54">
        <f>'Rates and Credits'!H32</f>
        <v>9.41E-4</v>
      </c>
      <c r="D76" s="3">
        <f>D74</f>
        <v>750</v>
      </c>
      <c r="E76" s="53">
        <f t="shared" ref="E76" si="6">ROUND(C76*D76,2)</f>
        <v>0.71</v>
      </c>
      <c r="G76" s="1" t="s">
        <v>83</v>
      </c>
      <c r="H76" s="54">
        <f>C76</f>
        <v>9.41E-4</v>
      </c>
      <c r="I76" s="3">
        <f>I74</f>
        <v>600</v>
      </c>
      <c r="J76" s="53">
        <f t="shared" ref="J76" si="7">ROUND(H76*I76,2)</f>
        <v>0.56000000000000005</v>
      </c>
    </row>
    <row r="77" spans="2:19" x14ac:dyDescent="0.25">
      <c r="B77" s="1" t="s">
        <v>21</v>
      </c>
      <c r="C77" s="54">
        <f>'Rates and Credits'!H30</f>
        <v>2.699E-3</v>
      </c>
      <c r="D77" s="3">
        <f>C19</f>
        <v>750</v>
      </c>
      <c r="E77" s="57">
        <f>ROUND(C77*D77,2)</f>
        <v>2.02</v>
      </c>
      <c r="G77" s="1" t="s">
        <v>21</v>
      </c>
      <c r="H77" s="54">
        <f>C77</f>
        <v>2.699E-3</v>
      </c>
      <c r="I77" s="3">
        <f>I30</f>
        <v>600</v>
      </c>
      <c r="J77" s="57">
        <f>ROUND(H77*I77,2)</f>
        <v>1.62</v>
      </c>
    </row>
    <row r="78" spans="2:19" x14ac:dyDescent="0.25">
      <c r="B78" s="1" t="s">
        <v>24</v>
      </c>
      <c r="E78" s="53">
        <f>SUM(E74:E77)</f>
        <v>4.59</v>
      </c>
      <c r="G78" s="1" t="s">
        <v>24</v>
      </c>
      <c r="H78" s="1"/>
      <c r="J78" s="53">
        <f>SUM(J74:J77)</f>
        <v>3.68</v>
      </c>
    </row>
  </sheetData>
  <mergeCells count="17">
    <mergeCell ref="G19:H19"/>
    <mergeCell ref="I19:J19"/>
    <mergeCell ref="B21:E21"/>
    <mergeCell ref="G21:J21"/>
    <mergeCell ref="G13:H13"/>
    <mergeCell ref="G15:H15"/>
    <mergeCell ref="I15:J15"/>
    <mergeCell ref="G17:H17"/>
    <mergeCell ref="G18:H18"/>
    <mergeCell ref="I18:J18"/>
    <mergeCell ref="G12:H12"/>
    <mergeCell ref="I12:J12"/>
    <mergeCell ref="B4:G8"/>
    <mergeCell ref="B10:E10"/>
    <mergeCell ref="G10:J10"/>
    <mergeCell ref="G11:H11"/>
    <mergeCell ref="I11:J1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72B5A3D-9BA8-44D5-B975-6532958940D2}">
          <x14:formula1>
            <xm:f>'Rates and Credits'!$J$3:$J$4</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6AED-04DE-406A-AF0D-59B0F6DB7C23}">
  <dimension ref="A2:O90"/>
  <sheetViews>
    <sheetView topLeftCell="A67" zoomScaleNormal="100" workbookViewId="0">
      <selection activeCell="C15" sqref="C15"/>
    </sheetView>
  </sheetViews>
  <sheetFormatPr defaultRowHeight="15" x14ac:dyDescent="0.25"/>
  <cols>
    <col min="1" max="1" width="8.85546875" style="1"/>
    <col min="2" max="2" width="45" style="1" customWidth="1"/>
    <col min="3" max="3" width="13.85546875" style="1" bestFit="1" customWidth="1"/>
    <col min="4" max="4" width="12.42578125" style="3" bestFit="1" customWidth="1"/>
    <col min="5" max="5" width="12.42578125" style="1" bestFit="1" customWidth="1"/>
    <col min="6" max="6" width="15.85546875" style="1" customWidth="1"/>
    <col min="7" max="7" width="49" style="1" bestFit="1" customWidth="1"/>
    <col min="8" max="8" width="14.85546875" style="3" bestFit="1" customWidth="1"/>
    <col min="9" max="9" width="9.42578125" style="3" bestFit="1" customWidth="1"/>
    <col min="10" max="10" width="15" style="3" bestFit="1" customWidth="1"/>
    <col min="11" max="11" width="9.7109375" style="1" bestFit="1" customWidth="1"/>
  </cols>
  <sheetData>
    <row r="2" spans="2:11" ht="22.5" x14ac:dyDescent="0.3">
      <c r="B2" s="2" t="s">
        <v>0</v>
      </c>
    </row>
    <row r="3" spans="2:11" x14ac:dyDescent="0.25">
      <c r="B3" s="103" t="s">
        <v>76</v>
      </c>
      <c r="C3" s="103"/>
      <c r="D3" s="103"/>
      <c r="E3" s="103"/>
      <c r="F3" s="103"/>
      <c r="G3" s="103"/>
    </row>
    <row r="4" spans="2:11" x14ac:dyDescent="0.25">
      <c r="B4" s="86" t="s">
        <v>86</v>
      </c>
      <c r="C4" s="86"/>
      <c r="D4" s="86"/>
      <c r="E4" s="86"/>
      <c r="F4" s="86"/>
      <c r="G4" s="86"/>
    </row>
    <row r="5" spans="2:11" x14ac:dyDescent="0.25">
      <c r="B5" s="86"/>
      <c r="C5" s="86"/>
      <c r="D5" s="86"/>
      <c r="E5" s="86"/>
      <c r="F5" s="86"/>
      <c r="G5" s="86"/>
    </row>
    <row r="6" spans="2:11" x14ac:dyDescent="0.25">
      <c r="B6" s="86"/>
      <c r="C6" s="86"/>
      <c r="D6" s="86"/>
      <c r="E6" s="86"/>
      <c r="F6" s="86"/>
      <c r="G6" s="86"/>
    </row>
    <row r="7" spans="2:11" x14ac:dyDescent="0.25">
      <c r="B7" s="86"/>
      <c r="C7" s="86"/>
      <c r="D7" s="86"/>
      <c r="E7" s="86"/>
      <c r="F7" s="86"/>
      <c r="G7" s="86"/>
    </row>
    <row r="8" spans="2:11" ht="23.45" customHeight="1" x14ac:dyDescent="0.25">
      <c r="B8" s="86"/>
      <c r="C8" s="86"/>
      <c r="D8" s="86"/>
      <c r="E8" s="86"/>
      <c r="F8" s="86"/>
      <c r="G8" s="86"/>
    </row>
    <row r="9" spans="2:11" ht="15.75" thickBot="1" x14ac:dyDescent="0.3"/>
    <row r="10" spans="2:11" ht="15.75" thickBot="1" x14ac:dyDescent="0.3">
      <c r="B10" s="87" t="s">
        <v>1</v>
      </c>
      <c r="C10" s="88"/>
      <c r="D10" s="88"/>
      <c r="E10" s="89"/>
      <c r="G10" s="87" t="s">
        <v>2</v>
      </c>
      <c r="H10" s="88"/>
      <c r="I10" s="88"/>
      <c r="J10" s="89"/>
    </row>
    <row r="11" spans="2:11" x14ac:dyDescent="0.25">
      <c r="B11" s="5"/>
      <c r="C11" s="6"/>
      <c r="D11" s="6"/>
      <c r="E11" s="7"/>
      <c r="G11" s="5" t="s">
        <v>79</v>
      </c>
      <c r="H11" s="75"/>
      <c r="I11" s="92">
        <f>J55</f>
        <v>112.46080000000001</v>
      </c>
      <c r="J11" s="93"/>
    </row>
    <row r="12" spans="2:11" x14ac:dyDescent="0.25">
      <c r="B12" s="8" t="s">
        <v>3</v>
      </c>
      <c r="C12" s="9" t="s">
        <v>52</v>
      </c>
      <c r="D12" s="10" t="s">
        <v>61</v>
      </c>
      <c r="E12" s="11"/>
      <c r="G12" s="8" t="s">
        <v>31</v>
      </c>
      <c r="H12" s="74"/>
      <c r="I12" s="84">
        <f>J60</f>
        <v>0</v>
      </c>
      <c r="J12" s="85"/>
      <c r="K12" s="37"/>
    </row>
    <row r="13" spans="2:11" x14ac:dyDescent="0.25">
      <c r="B13" s="8" t="s">
        <v>55</v>
      </c>
      <c r="C13" s="9">
        <v>100</v>
      </c>
      <c r="D13" s="10" t="s">
        <v>5</v>
      </c>
      <c r="E13" s="11"/>
      <c r="G13" s="8"/>
      <c r="H13" s="74"/>
      <c r="I13" s="59"/>
      <c r="J13" s="13"/>
      <c r="K13" s="37"/>
    </row>
    <row r="14" spans="2:11" x14ac:dyDescent="0.25">
      <c r="B14" s="8" t="s">
        <v>56</v>
      </c>
      <c r="C14" s="9">
        <v>500</v>
      </c>
      <c r="D14" s="10" t="s">
        <v>5</v>
      </c>
      <c r="E14" s="11"/>
      <c r="G14" s="8" t="s">
        <v>80</v>
      </c>
      <c r="H14" s="59"/>
      <c r="I14" s="104">
        <f>E49</f>
        <v>97.26</v>
      </c>
      <c r="J14" s="102"/>
      <c r="K14" s="37"/>
    </row>
    <row r="15" spans="2:11" x14ac:dyDescent="0.25">
      <c r="B15" s="8" t="s">
        <v>57</v>
      </c>
      <c r="C15" s="9">
        <v>100</v>
      </c>
      <c r="D15" s="10" t="s">
        <v>5</v>
      </c>
      <c r="E15" s="11"/>
      <c r="G15" s="8" t="s">
        <v>32</v>
      </c>
      <c r="H15" s="74"/>
      <c r="I15" s="101">
        <f>E56+E61+E66+E71</f>
        <v>0</v>
      </c>
      <c r="J15" s="102"/>
    </row>
    <row r="16" spans="2:11" x14ac:dyDescent="0.25">
      <c r="B16" s="8" t="s">
        <v>58</v>
      </c>
      <c r="C16" s="9">
        <v>50</v>
      </c>
      <c r="D16" s="10" t="s">
        <v>5</v>
      </c>
      <c r="E16" s="11"/>
      <c r="G16" s="8"/>
      <c r="H16" s="59"/>
      <c r="I16" s="60"/>
      <c r="J16" s="61"/>
    </row>
    <row r="17" spans="2:15" x14ac:dyDescent="0.25">
      <c r="B17" s="8"/>
      <c r="C17" s="10"/>
      <c r="D17" s="10"/>
      <c r="E17" s="11"/>
      <c r="G17" s="8" t="s">
        <v>33</v>
      </c>
      <c r="H17" s="74"/>
      <c r="I17" s="101">
        <f>I11-I14</f>
        <v>15.200800000000001</v>
      </c>
      <c r="J17" s="102"/>
    </row>
    <row r="18" spans="2:15" ht="26.25" x14ac:dyDescent="0.25">
      <c r="B18" s="8" t="s">
        <v>64</v>
      </c>
      <c r="C18" s="10">
        <f>C13-C15</f>
        <v>0</v>
      </c>
      <c r="D18" s="10" t="s">
        <v>5</v>
      </c>
      <c r="E18" s="11"/>
      <c r="G18" s="66" t="s">
        <v>34</v>
      </c>
      <c r="H18" s="74"/>
      <c r="I18" s="101">
        <f>(I11-I12)-(I14-I15)</f>
        <v>15.200800000000001</v>
      </c>
      <c r="J18" s="102"/>
    </row>
    <row r="19" spans="2:15" ht="15.75" thickBot="1" x14ac:dyDescent="0.3">
      <c r="B19" s="14" t="s">
        <v>65</v>
      </c>
      <c r="C19" s="15">
        <f>C14-C16</f>
        <v>450</v>
      </c>
      <c r="D19" s="16" t="s">
        <v>5</v>
      </c>
      <c r="E19" s="17"/>
      <c r="G19" s="72"/>
      <c r="H19" s="73"/>
      <c r="I19" s="96"/>
      <c r="J19" s="97"/>
    </row>
    <row r="20" spans="2:15" ht="23.25" thickBot="1" x14ac:dyDescent="0.35">
      <c r="B20" s="18"/>
      <c r="C20" s="19"/>
      <c r="D20" s="1"/>
    </row>
    <row r="21" spans="2:15" ht="15.75" thickTop="1" x14ac:dyDescent="0.25">
      <c r="B21" s="98" t="s">
        <v>66</v>
      </c>
      <c r="C21" s="99"/>
      <c r="D21" s="99"/>
      <c r="E21" s="100"/>
      <c r="G21" s="98" t="s">
        <v>63</v>
      </c>
      <c r="H21" s="99"/>
      <c r="I21" s="99"/>
      <c r="J21" s="100"/>
    </row>
    <row r="22" spans="2:15" x14ac:dyDescent="0.25">
      <c r="B22" s="20"/>
      <c r="C22" s="21" t="s">
        <v>9</v>
      </c>
      <c r="D22" s="21" t="s">
        <v>10</v>
      </c>
      <c r="E22" s="22" t="s">
        <v>11</v>
      </c>
      <c r="G22" s="20"/>
      <c r="H22" s="21" t="s">
        <v>9</v>
      </c>
      <c r="I22" s="21" t="s">
        <v>10</v>
      </c>
      <c r="J22" s="22" t="s">
        <v>11</v>
      </c>
    </row>
    <row r="23" spans="2:15" x14ac:dyDescent="0.25">
      <c r="B23" s="23" t="s">
        <v>12</v>
      </c>
      <c r="C23" s="3"/>
      <c r="E23" s="24"/>
      <c r="G23" s="23" t="s">
        <v>12</v>
      </c>
      <c r="H23" s="1"/>
      <c r="J23" s="25"/>
    </row>
    <row r="24" spans="2:15" x14ac:dyDescent="0.25">
      <c r="B24" s="20" t="s">
        <v>13</v>
      </c>
      <c r="C24" s="3"/>
      <c r="E24" s="24"/>
      <c r="G24" s="20" t="s">
        <v>13</v>
      </c>
      <c r="H24" s="1"/>
      <c r="J24" s="25"/>
    </row>
    <row r="25" spans="2:15" x14ac:dyDescent="0.25">
      <c r="B25" s="20" t="s">
        <v>38</v>
      </c>
      <c r="C25" s="26">
        <f>IF(C12='Rates and Credits'!G10,'Rates and Credits'!H11,'Rates and Credits'!H14)</f>
        <v>5.6489999999999999E-2</v>
      </c>
      <c r="D25" s="3">
        <f>IF(C18&gt;0,C18,0)</f>
        <v>0</v>
      </c>
      <c r="E25" s="27">
        <f>ROUND(C25*D25,2)</f>
        <v>0</v>
      </c>
      <c r="G25" s="20" t="s">
        <v>38</v>
      </c>
      <c r="H25" s="26">
        <f>C25</f>
        <v>5.6489999999999999E-2</v>
      </c>
      <c r="I25" s="3">
        <f>C13</f>
        <v>100</v>
      </c>
      <c r="J25" s="28">
        <f>ROUND(H25*I25,2)</f>
        <v>5.65</v>
      </c>
    </row>
    <row r="26" spans="2:15" x14ac:dyDescent="0.25">
      <c r="B26" s="20" t="s">
        <v>39</v>
      </c>
      <c r="C26" s="26">
        <f>IF(C12='Rates and Credits'!G10,'Rates and Credits'!H12,'Rates and Credits'!H15)</f>
        <v>3.4029999999999998E-2</v>
      </c>
      <c r="D26" s="3">
        <f>IF(C19&gt;0,C19,0)</f>
        <v>450</v>
      </c>
      <c r="E26" s="27">
        <f t="shared" ref="E26:E36" si="0">ROUND(C26*D26,2)</f>
        <v>15.31</v>
      </c>
      <c r="G26" s="20" t="s">
        <v>39</v>
      </c>
      <c r="H26" s="26">
        <f>C26</f>
        <v>3.4029999999999998E-2</v>
      </c>
      <c r="I26" s="3">
        <f>C14</f>
        <v>500</v>
      </c>
      <c r="J26" s="28">
        <f t="shared" ref="J26:J38" si="1">ROUND(H26*I26,2)</f>
        <v>17.02</v>
      </c>
    </row>
    <row r="27" spans="2:15" x14ac:dyDescent="0.25">
      <c r="B27" s="20" t="s">
        <v>14</v>
      </c>
      <c r="C27" s="26"/>
      <c r="E27" s="27"/>
      <c r="G27" s="20" t="s">
        <v>14</v>
      </c>
      <c r="H27" s="26"/>
      <c r="J27" s="28"/>
    </row>
    <row r="28" spans="2:15" x14ac:dyDescent="0.25">
      <c r="B28" s="20" t="s">
        <v>38</v>
      </c>
      <c r="C28" s="26">
        <f>IF(C12='Rates and Credits'!G17,'Rates and Credits'!H18,'Rates and Credits'!H21)</f>
        <v>8.838E-2</v>
      </c>
      <c r="D28" s="3">
        <f>IF(C18&gt;0,C18,0)</f>
        <v>0</v>
      </c>
      <c r="E28" s="27">
        <f t="shared" si="0"/>
        <v>0</v>
      </c>
      <c r="G28" s="20" t="s">
        <v>38</v>
      </c>
      <c r="H28" s="26">
        <f>C28</f>
        <v>8.838E-2</v>
      </c>
      <c r="I28" s="3">
        <f>I25</f>
        <v>100</v>
      </c>
      <c r="J28" s="28">
        <f t="shared" si="1"/>
        <v>8.84</v>
      </c>
      <c r="N28" s="78"/>
      <c r="O28" s="78"/>
    </row>
    <row r="29" spans="2:15" x14ac:dyDescent="0.25">
      <c r="B29" s="20" t="s">
        <v>39</v>
      </c>
      <c r="C29" s="26">
        <f>IF(C12='Rates and Credits'!G17,'Rates and Credits'!H19,'Rates and Credits'!H22)</f>
        <v>5.3249999999999999E-2</v>
      </c>
      <c r="D29" s="3">
        <f>IF(C19&gt;0,C19,0)</f>
        <v>450</v>
      </c>
      <c r="E29" s="27">
        <f t="shared" si="0"/>
        <v>23.96</v>
      </c>
      <c r="G29" s="20" t="s">
        <v>39</v>
      </c>
      <c r="H29" s="26">
        <f>C29</f>
        <v>5.3249999999999999E-2</v>
      </c>
      <c r="I29" s="3">
        <f>I26</f>
        <v>500</v>
      </c>
      <c r="J29" s="28">
        <f t="shared" si="1"/>
        <v>26.63</v>
      </c>
    </row>
    <row r="30" spans="2:15" x14ac:dyDescent="0.25">
      <c r="B30" s="20" t="s">
        <v>15</v>
      </c>
      <c r="C30" s="26">
        <f>'Rates and Credits'!C4</f>
        <v>2.5000000000000001E-3</v>
      </c>
      <c r="D30" s="3">
        <f>D25+D26</f>
        <v>450</v>
      </c>
      <c r="E30" s="27">
        <f t="shared" si="0"/>
        <v>1.1299999999999999</v>
      </c>
      <c r="G30" s="20" t="s">
        <v>15</v>
      </c>
      <c r="H30" s="26">
        <f>C30</f>
        <v>2.5000000000000001E-3</v>
      </c>
      <c r="I30" s="3">
        <f>I25+I26</f>
        <v>600</v>
      </c>
      <c r="J30" s="28">
        <f t="shared" si="1"/>
        <v>1.5</v>
      </c>
      <c r="O30" s="79"/>
    </row>
    <row r="31" spans="2:15" x14ac:dyDescent="0.25">
      <c r="B31" s="20" t="s">
        <v>44</v>
      </c>
      <c r="C31" s="26"/>
      <c r="E31" s="27">
        <f>E82</f>
        <v>0.95</v>
      </c>
      <c r="G31" s="20" t="s">
        <v>44</v>
      </c>
      <c r="H31" s="26"/>
      <c r="J31" s="28">
        <f>J82</f>
        <v>1.27</v>
      </c>
    </row>
    <row r="32" spans="2:15" x14ac:dyDescent="0.25">
      <c r="B32" s="20" t="s">
        <v>67</v>
      </c>
      <c r="C32" s="26">
        <f>-C25</f>
        <v>-5.6489999999999999E-2</v>
      </c>
      <c r="D32" s="3">
        <f>IF(C12='Rates and Credits'!J3,IF('Rider 16 vs Rider 18'!C55&lt;0,-'Rider 16 vs Rider 18'!C55,0),IF(C12='Rates and Credits'!J4,IF(C65&lt;0,-'Rider 16 vs Rider 18'!C65,0)))</f>
        <v>0</v>
      </c>
      <c r="E32" s="27">
        <f t="shared" si="0"/>
        <v>0</v>
      </c>
      <c r="G32" s="20"/>
      <c r="H32" s="26"/>
      <c r="J32" s="30"/>
    </row>
    <row r="33" spans="2:14" x14ac:dyDescent="0.25">
      <c r="B33" s="20" t="s">
        <v>68</v>
      </c>
      <c r="C33" s="26">
        <f>-C26</f>
        <v>-3.4029999999999998E-2</v>
      </c>
      <c r="D33" s="3">
        <f>IF(C12='Rates and Credits'!J3,IF('Rider 16 vs Rider 18'!C60&lt;0,-'Rider 16 vs Rider 18'!C60,0),IF(C12='Rates and Credits'!J4,IF(C70&lt;0,-'Rider 16 vs Rider 18'!C70,0)))</f>
        <v>0</v>
      </c>
      <c r="E33" s="27">
        <f t="shared" si="0"/>
        <v>0</v>
      </c>
      <c r="G33" s="31" t="s">
        <v>16</v>
      </c>
      <c r="H33" s="32"/>
      <c r="I33" s="33"/>
      <c r="J33" s="36">
        <f>SUM(J25:J32)</f>
        <v>60.910000000000004</v>
      </c>
    </row>
    <row r="34" spans="2:14" x14ac:dyDescent="0.25">
      <c r="B34" s="20" t="s">
        <v>69</v>
      </c>
      <c r="C34" s="26">
        <f>-C28</f>
        <v>-8.838E-2</v>
      </c>
      <c r="D34" s="3">
        <f>D32</f>
        <v>0</v>
      </c>
      <c r="E34" s="27">
        <f t="shared" si="0"/>
        <v>0</v>
      </c>
      <c r="G34" s="20"/>
      <c r="H34" s="26"/>
      <c r="J34" s="28"/>
    </row>
    <row r="35" spans="2:14" x14ac:dyDescent="0.25">
      <c r="B35" s="20" t="s">
        <v>69</v>
      </c>
      <c r="C35" s="26">
        <f t="shared" ref="C35:C36" si="2">-C29</f>
        <v>-5.3249999999999999E-2</v>
      </c>
      <c r="D35" s="3">
        <f>D33</f>
        <v>0</v>
      </c>
      <c r="E35" s="27">
        <f t="shared" si="0"/>
        <v>0</v>
      </c>
      <c r="G35" s="23" t="s">
        <v>17</v>
      </c>
      <c r="H35" s="26"/>
      <c r="J35" s="28"/>
      <c r="M35" s="79"/>
    </row>
    <row r="36" spans="2:14" x14ac:dyDescent="0.25">
      <c r="B36" s="20" t="s">
        <v>35</v>
      </c>
      <c r="C36" s="26">
        <f t="shared" si="2"/>
        <v>-2.5000000000000001E-3</v>
      </c>
      <c r="D36" s="3">
        <f>D32+D33</f>
        <v>0</v>
      </c>
      <c r="E36" s="29">
        <f t="shared" si="0"/>
        <v>0</v>
      </c>
      <c r="G36" s="20" t="s">
        <v>18</v>
      </c>
      <c r="H36" s="37">
        <f>'Rates and Credits'!H27</f>
        <v>8.5</v>
      </c>
      <c r="I36" s="3">
        <v>1</v>
      </c>
      <c r="J36" s="28">
        <f t="shared" si="1"/>
        <v>8.5</v>
      </c>
    </row>
    <row r="37" spans="2:14" x14ac:dyDescent="0.25">
      <c r="B37" s="31" t="s">
        <v>16</v>
      </c>
      <c r="C37" s="32"/>
      <c r="D37" s="33"/>
      <c r="E37" s="34">
        <f>SUM(E25:E36)</f>
        <v>41.350000000000009</v>
      </c>
      <c r="F37" s="35"/>
      <c r="G37" s="20" t="s">
        <v>19</v>
      </c>
      <c r="H37" s="26">
        <f>'Rates and Credits'!H28</f>
        <v>8.9069999999999996E-2</v>
      </c>
      <c r="I37" s="3">
        <f>I30</f>
        <v>600</v>
      </c>
      <c r="J37" s="28">
        <f t="shared" si="1"/>
        <v>53.44</v>
      </c>
      <c r="M37" s="79"/>
      <c r="N37" s="81"/>
    </row>
    <row r="38" spans="2:14" x14ac:dyDescent="0.25">
      <c r="B38" s="20"/>
      <c r="C38" s="26"/>
      <c r="E38" s="27"/>
      <c r="G38" s="20" t="s">
        <v>22</v>
      </c>
      <c r="H38" s="37">
        <f>'Rates and Credits'!H33</f>
        <v>0.87</v>
      </c>
      <c r="I38" s="3">
        <f>$I36</f>
        <v>1</v>
      </c>
      <c r="J38" s="28">
        <f t="shared" si="1"/>
        <v>0.87</v>
      </c>
    </row>
    <row r="39" spans="2:14" x14ac:dyDescent="0.25">
      <c r="B39" s="23" t="s">
        <v>17</v>
      </c>
      <c r="C39" s="26"/>
      <c r="E39" s="27"/>
      <c r="G39" s="20" t="s">
        <v>45</v>
      </c>
      <c r="H39" s="37"/>
      <c r="J39" s="28">
        <f>J90</f>
        <v>3.68</v>
      </c>
    </row>
    <row r="40" spans="2:14" x14ac:dyDescent="0.25">
      <c r="B40" s="20" t="s">
        <v>18</v>
      </c>
      <c r="C40" s="37">
        <f>H36</f>
        <v>8.5</v>
      </c>
      <c r="D40" s="3">
        <v>1</v>
      </c>
      <c r="E40" s="27">
        <f t="shared" ref="E40:E44" si="3">ROUND(C40*D40,2)</f>
        <v>8.5</v>
      </c>
      <c r="G40" s="20"/>
      <c r="H40" s="1"/>
      <c r="J40" s="28"/>
    </row>
    <row r="41" spans="2:14" x14ac:dyDescent="0.25">
      <c r="B41" s="20" t="s">
        <v>19</v>
      </c>
      <c r="C41" s="26">
        <f>H37</f>
        <v>8.9069999999999996E-2</v>
      </c>
      <c r="D41" s="3">
        <f>D25+D26</f>
        <v>450</v>
      </c>
      <c r="E41" s="27">
        <f t="shared" si="3"/>
        <v>40.08</v>
      </c>
      <c r="G41" s="31" t="s">
        <v>23</v>
      </c>
      <c r="H41" s="35"/>
      <c r="I41" s="33"/>
      <c r="J41" s="36">
        <f>SUM(J36:J40)</f>
        <v>66.489999999999995</v>
      </c>
    </row>
    <row r="42" spans="2:14" x14ac:dyDescent="0.25">
      <c r="B42" s="20" t="s">
        <v>22</v>
      </c>
      <c r="C42" s="37">
        <f>H38</f>
        <v>0.87</v>
      </c>
      <c r="D42" s="3">
        <f>D40</f>
        <v>1</v>
      </c>
      <c r="E42" s="27">
        <f t="shared" si="3"/>
        <v>0.87</v>
      </c>
      <c r="G42" s="31"/>
      <c r="H42" s="35"/>
      <c r="I42" s="33"/>
      <c r="J42" s="36"/>
    </row>
    <row r="43" spans="2:14" x14ac:dyDescent="0.25">
      <c r="B43" s="20" t="s">
        <v>45</v>
      </c>
      <c r="C43" s="37"/>
      <c r="E43" s="27">
        <f>E90</f>
        <v>2.75</v>
      </c>
      <c r="G43" s="31" t="s">
        <v>24</v>
      </c>
      <c r="H43" s="35"/>
      <c r="I43" s="33"/>
      <c r="J43" s="36">
        <f>J33+J41</f>
        <v>127.4</v>
      </c>
    </row>
    <row r="44" spans="2:14" x14ac:dyDescent="0.25">
      <c r="B44" s="20" t="s">
        <v>73</v>
      </c>
      <c r="C44" s="43">
        <f>-C41</f>
        <v>-8.9069999999999996E-2</v>
      </c>
      <c r="D44" s="3">
        <f>D36</f>
        <v>0</v>
      </c>
      <c r="E44" s="29">
        <f t="shared" si="3"/>
        <v>0</v>
      </c>
      <c r="G44" s="20" t="s">
        <v>25</v>
      </c>
      <c r="H44" s="1"/>
      <c r="J44" s="30">
        <f>ROUND(0.04*(J43-J38),2)</f>
        <v>5.0599999999999996</v>
      </c>
      <c r="M44" s="79"/>
      <c r="N44" s="79"/>
    </row>
    <row r="45" spans="2:14" x14ac:dyDescent="0.25">
      <c r="B45" s="31" t="s">
        <v>23</v>
      </c>
      <c r="C45" s="33"/>
      <c r="D45" s="33"/>
      <c r="E45" s="34">
        <f>SUM(E40:E44)</f>
        <v>52.199999999999996</v>
      </c>
      <c r="F45" s="35"/>
      <c r="G45" s="31" t="s">
        <v>24</v>
      </c>
      <c r="H45" s="35"/>
      <c r="I45" s="33"/>
      <c r="J45" s="36">
        <f>J43+J44</f>
        <v>132.46</v>
      </c>
      <c r="M45" s="79"/>
      <c r="N45" s="79"/>
    </row>
    <row r="46" spans="2:14" x14ac:dyDescent="0.25">
      <c r="B46" s="31"/>
      <c r="C46" s="33"/>
      <c r="D46" s="33"/>
      <c r="E46" s="34"/>
      <c r="F46" s="35"/>
      <c r="G46" s="31"/>
      <c r="H46" s="35"/>
      <c r="I46" s="33"/>
      <c r="J46" s="36"/>
    </row>
    <row r="47" spans="2:14" x14ac:dyDescent="0.25">
      <c r="B47" s="31" t="s">
        <v>24</v>
      </c>
      <c r="C47" s="33"/>
      <c r="D47" s="33"/>
      <c r="E47" s="34">
        <f>E37+E45</f>
        <v>93.550000000000011</v>
      </c>
      <c r="F47" s="35"/>
      <c r="G47" s="31" t="s">
        <v>89</v>
      </c>
      <c r="H47" s="35"/>
      <c r="I47" s="33"/>
      <c r="J47" s="36"/>
      <c r="M47" s="79"/>
    </row>
    <row r="48" spans="2:14" x14ac:dyDescent="0.25">
      <c r="B48" s="20" t="s">
        <v>25</v>
      </c>
      <c r="C48" s="3"/>
      <c r="E48" s="29">
        <f>ROUND(0.04*(E47-E42),2)</f>
        <v>3.71</v>
      </c>
      <c r="G48" s="20" t="s">
        <v>90</v>
      </c>
      <c r="H48" s="26">
        <f>IF(C12='Rates and Credits'!J3,'Rates and Credits'!D8,'Rates and Credits'!D10)</f>
        <v>-0.14737</v>
      </c>
      <c r="I48" s="3">
        <f>C15</f>
        <v>100</v>
      </c>
      <c r="J48" s="28">
        <f t="shared" ref="J48:J49" si="4">ROUND(H48*I48,2)</f>
        <v>-14.74</v>
      </c>
      <c r="M48" s="79"/>
    </row>
    <row r="49" spans="2:10" x14ac:dyDescent="0.25">
      <c r="B49" s="31" t="s">
        <v>26</v>
      </c>
      <c r="C49" s="33"/>
      <c r="D49" s="33"/>
      <c r="E49" s="34">
        <f>E47+E48</f>
        <v>97.26</v>
      </c>
      <c r="F49" s="35"/>
      <c r="G49" s="20" t="s">
        <v>91</v>
      </c>
      <c r="H49" s="26">
        <f>IF(C12='Rates and Credits'!J3,'Rates and Credits'!D9,'Rates and Credits'!D11)</f>
        <v>-8.9779999999999999E-2</v>
      </c>
      <c r="I49" s="3">
        <f>C16</f>
        <v>50</v>
      </c>
      <c r="J49" s="30">
        <f t="shared" si="4"/>
        <v>-4.49</v>
      </c>
    </row>
    <row r="50" spans="2:10" x14ac:dyDescent="0.25">
      <c r="B50" s="20"/>
      <c r="C50" s="3"/>
      <c r="E50" s="24"/>
      <c r="G50" s="20" t="s">
        <v>92</v>
      </c>
      <c r="H50" s="35"/>
      <c r="I50" s="33"/>
      <c r="J50" s="28">
        <f>SUM(J48:J49)</f>
        <v>-19.23</v>
      </c>
    </row>
    <row r="51" spans="2:10" x14ac:dyDescent="0.25">
      <c r="B51" s="23" t="s">
        <v>70</v>
      </c>
      <c r="C51" s="3"/>
      <c r="E51" s="24"/>
      <c r="G51" s="20" t="s">
        <v>88</v>
      </c>
      <c r="H51" s="35"/>
      <c r="I51" s="33"/>
      <c r="J51" s="36">
        <f>J59</f>
        <v>0</v>
      </c>
    </row>
    <row r="52" spans="2:10" x14ac:dyDescent="0.25">
      <c r="B52" s="20"/>
      <c r="C52" s="56" t="s">
        <v>5</v>
      </c>
      <c r="D52" s="56" t="s">
        <v>72</v>
      </c>
      <c r="E52" s="44" t="s">
        <v>36</v>
      </c>
      <c r="G52" s="20" t="s">
        <v>93</v>
      </c>
      <c r="H52" s="35"/>
      <c r="I52" s="33"/>
      <c r="J52" s="36">
        <f>0.04*(J50+J51+IF((J43-J80-J81-J86)+(J50+J51)&lt;(J38),J38-((J43-J80-J81-J86)+(J50+J51)),0))</f>
        <v>-0.76919999999999999</v>
      </c>
    </row>
    <row r="53" spans="2:10" x14ac:dyDescent="0.25">
      <c r="B53" s="20" t="s">
        <v>48</v>
      </c>
      <c r="C53" s="3"/>
      <c r="E53" s="24"/>
      <c r="G53" s="31" t="s">
        <v>94</v>
      </c>
      <c r="H53" s="35"/>
      <c r="I53" s="33"/>
      <c r="J53" s="36">
        <f>SUM(J50:J52)</f>
        <v>-19.999200000000002</v>
      </c>
    </row>
    <row r="54" spans="2:10" x14ac:dyDescent="0.25">
      <c r="B54" s="20" t="s">
        <v>28</v>
      </c>
      <c r="C54" s="76">
        <v>0</v>
      </c>
      <c r="E54" s="24"/>
      <c r="G54" s="31"/>
      <c r="H54" s="35"/>
      <c r="I54" s="33"/>
      <c r="J54" s="36"/>
    </row>
    <row r="55" spans="2:10" x14ac:dyDescent="0.25">
      <c r="B55" s="20" t="s">
        <v>71</v>
      </c>
      <c r="C55" s="71">
        <f>IF(C12='Rates and Credits'!J3,IF('Rider 16 vs Rider 18'!C18&lt;0,-C18,IF(C54&gt;C18,-C18,-C54)),0)</f>
        <v>0</v>
      </c>
      <c r="E55" s="24"/>
      <c r="G55" s="31" t="s">
        <v>24</v>
      </c>
      <c r="H55" s="35"/>
      <c r="I55" s="33"/>
      <c r="J55" s="36">
        <f>J45+J53</f>
        <v>112.46080000000001</v>
      </c>
    </row>
    <row r="56" spans="2:10" x14ac:dyDescent="0.25">
      <c r="B56" s="20" t="s">
        <v>30</v>
      </c>
      <c r="C56" s="3">
        <f>C54+C55</f>
        <v>0</v>
      </c>
      <c r="D56" s="70">
        <f>'Rates and Credits'!H11+'Rates and Credits'!H18+'Rates and Credits'!H23+'Rates and Credits'!H28</f>
        <v>0.23643999999999998</v>
      </c>
      <c r="E56" s="45">
        <f>ROUND(D56*C56,2)</f>
        <v>0</v>
      </c>
      <c r="G56" s="20"/>
      <c r="H56" s="1"/>
      <c r="J56" s="25"/>
    </row>
    <row r="57" spans="2:10" x14ac:dyDescent="0.25">
      <c r="B57" s="20"/>
      <c r="C57" s="3"/>
      <c r="D57" s="70"/>
      <c r="E57" s="24"/>
      <c r="G57" s="23" t="s">
        <v>27</v>
      </c>
      <c r="H57" s="1"/>
      <c r="J57" s="25"/>
    </row>
    <row r="58" spans="2:10" x14ac:dyDescent="0.25">
      <c r="B58" s="20" t="s">
        <v>49</v>
      </c>
      <c r="C58" s="3"/>
      <c r="D58" s="70"/>
      <c r="E58" s="24"/>
      <c r="G58" s="20" t="s">
        <v>28</v>
      </c>
      <c r="H58" s="1"/>
      <c r="J58" s="77">
        <v>0</v>
      </c>
    </row>
    <row r="59" spans="2:10" x14ac:dyDescent="0.25">
      <c r="B59" s="20" t="s">
        <v>28</v>
      </c>
      <c r="C59" s="76">
        <v>0</v>
      </c>
      <c r="D59" s="70"/>
      <c r="E59" s="24"/>
      <c r="G59" s="20" t="s">
        <v>29</v>
      </c>
      <c r="H59" s="1"/>
      <c r="J59" s="38">
        <f>IF((J43+J50-J80-J81-J86)-J58&lt;0,-(J43+J50-J80-J81-J86),IF(J58&gt;=0,IF((J43+J50-J80-J81-J86)-J58&gt;0,-J58,-(J43+J50-J80-J81-J86)-J58)))</f>
        <v>0</v>
      </c>
    </row>
    <row r="60" spans="2:10" ht="15.75" thickBot="1" x14ac:dyDescent="0.3">
      <c r="B60" s="20" t="s">
        <v>71</v>
      </c>
      <c r="C60" s="71">
        <f>IF(C12='Rates and Credits'!J3,IF('Rider 16 vs Rider 18'!C19&lt;0,-C19,IF(C59&gt;C19,-C19,-C59)),0)</f>
        <v>0</v>
      </c>
      <c r="D60" s="70"/>
      <c r="E60" s="24"/>
      <c r="G60" s="39" t="s">
        <v>30</v>
      </c>
      <c r="H60" s="42"/>
      <c r="I60" s="40"/>
      <c r="J60" s="46">
        <f>J58+J59</f>
        <v>0</v>
      </c>
    </row>
    <row r="61" spans="2:10" ht="15.75" thickTop="1" x14ac:dyDescent="0.25">
      <c r="B61" s="20" t="s">
        <v>30</v>
      </c>
      <c r="C61" s="3">
        <f>C59+C60</f>
        <v>0</v>
      </c>
      <c r="D61" s="70">
        <f>'Rates and Credits'!H12+'Rates and Credits'!H19+'Rates and Credits'!H23+'Rates and Credits'!H28</f>
        <v>0.17885000000000001</v>
      </c>
      <c r="E61" s="45">
        <f>ROUND(D61*C61,2)</f>
        <v>0</v>
      </c>
      <c r="G61" s="67"/>
      <c r="H61" s="67"/>
      <c r="I61" s="68"/>
      <c r="J61" s="69"/>
    </row>
    <row r="62" spans="2:10" x14ac:dyDescent="0.25">
      <c r="B62" s="20"/>
      <c r="C62" s="3"/>
      <c r="D62" s="70"/>
      <c r="E62" s="24"/>
      <c r="G62" s="67"/>
      <c r="H62" s="67"/>
      <c r="I62" s="68"/>
      <c r="J62" s="69"/>
    </row>
    <row r="63" spans="2:10" x14ac:dyDescent="0.25">
      <c r="B63" s="20" t="s">
        <v>50</v>
      </c>
      <c r="C63" s="3"/>
      <c r="D63" s="70"/>
      <c r="E63" s="24"/>
      <c r="G63" s="67"/>
      <c r="H63" s="67"/>
      <c r="I63" s="68"/>
      <c r="J63" s="69"/>
    </row>
    <row r="64" spans="2:10" x14ac:dyDescent="0.25">
      <c r="B64" s="20" t="s">
        <v>28</v>
      </c>
      <c r="C64" s="76">
        <v>0</v>
      </c>
      <c r="D64" s="70"/>
      <c r="E64" s="24"/>
      <c r="G64" s="67"/>
      <c r="H64" s="67"/>
      <c r="I64" s="68"/>
      <c r="J64" s="69"/>
    </row>
    <row r="65" spans="2:10" x14ac:dyDescent="0.25">
      <c r="B65" s="20" t="s">
        <v>71</v>
      </c>
      <c r="C65" s="71">
        <f>IF(C12='Rates and Credits'!J4,IF('Rider 16 vs Rider 18'!C18&lt;0,-C18,IF(C64&gt;C18,-C18,-C64)),0)</f>
        <v>0</v>
      </c>
      <c r="D65" s="70"/>
      <c r="E65" s="24"/>
      <c r="G65" s="67"/>
      <c r="H65" s="67"/>
      <c r="I65" s="68"/>
      <c r="J65" s="69"/>
    </row>
    <row r="66" spans="2:10" x14ac:dyDescent="0.25">
      <c r="B66" s="20" t="s">
        <v>30</v>
      </c>
      <c r="C66" s="3">
        <f>C64+C65</f>
        <v>0</v>
      </c>
      <c r="D66" s="70">
        <f>'Rates and Credits'!H14+'Rates and Credits'!H21+'Rates and Credits'!H23+'Rates and Credits'!H28</f>
        <v>0.19374000000000002</v>
      </c>
      <c r="E66" s="45">
        <f>ROUND(D66*C66,2)</f>
        <v>0</v>
      </c>
      <c r="G66" s="67"/>
      <c r="H66" s="67"/>
      <c r="I66" s="68"/>
      <c r="J66" s="69"/>
    </row>
    <row r="67" spans="2:10" x14ac:dyDescent="0.25">
      <c r="B67" s="20"/>
      <c r="C67" s="3"/>
      <c r="D67" s="70"/>
      <c r="E67" s="24"/>
      <c r="G67" s="67"/>
      <c r="H67" s="67"/>
      <c r="I67" s="68"/>
      <c r="J67" s="69"/>
    </row>
    <row r="68" spans="2:10" x14ac:dyDescent="0.25">
      <c r="B68" s="20" t="s">
        <v>51</v>
      </c>
      <c r="C68" s="3"/>
      <c r="D68" s="70"/>
      <c r="E68" s="24"/>
      <c r="G68" s="67"/>
      <c r="H68" s="67"/>
      <c r="I68" s="68"/>
      <c r="J68" s="69"/>
    </row>
    <row r="69" spans="2:10" x14ac:dyDescent="0.25">
      <c r="B69" s="20" t="s">
        <v>28</v>
      </c>
      <c r="C69" s="76">
        <v>0</v>
      </c>
      <c r="D69" s="70"/>
      <c r="E69" s="24"/>
      <c r="G69" s="67"/>
      <c r="H69" s="67"/>
      <c r="I69" s="68"/>
      <c r="J69" s="69"/>
    </row>
    <row r="70" spans="2:10" x14ac:dyDescent="0.25">
      <c r="B70" s="20" t="s">
        <v>71</v>
      </c>
      <c r="C70" s="71">
        <f>IF(C12='Rates and Credits'!J4,IF('Rider 16 vs Rider 18'!C19&lt;0,-C19,IF(C69&gt;C19,-C19,-C69)),0)</f>
        <v>0</v>
      </c>
      <c r="D70" s="70"/>
      <c r="E70" s="24"/>
      <c r="G70" s="67"/>
      <c r="H70" s="67"/>
      <c r="I70" s="68"/>
      <c r="J70" s="69"/>
    </row>
    <row r="71" spans="2:10" x14ac:dyDescent="0.25">
      <c r="B71" s="20" t="s">
        <v>30</v>
      </c>
      <c r="C71" s="3">
        <f>C69+C70</f>
        <v>0</v>
      </c>
      <c r="D71" s="70">
        <f>'Rates and Credits'!H15+'Rates and Credits'!H22+'Rates and Credits'!H23+'Rates and Credits'!H28</f>
        <v>0.17885000000000001</v>
      </c>
      <c r="E71" s="45">
        <f>ROUND(D71*C71,2)</f>
        <v>0</v>
      </c>
      <c r="G71" s="67"/>
      <c r="H71" s="67"/>
      <c r="I71" s="68"/>
      <c r="J71" s="69"/>
    </row>
    <row r="72" spans="2:10" ht="15.75" thickBot="1" x14ac:dyDescent="0.3">
      <c r="B72" s="39"/>
      <c r="C72" s="40"/>
      <c r="D72" s="40"/>
      <c r="E72" s="41"/>
      <c r="G72" s="67"/>
      <c r="H72" s="67"/>
      <c r="I72" s="68"/>
      <c r="J72" s="69"/>
    </row>
    <row r="73" spans="2:10" ht="15.75" thickTop="1" x14ac:dyDescent="0.25">
      <c r="G73" s="67"/>
      <c r="H73" s="67"/>
      <c r="I73" s="68"/>
      <c r="J73" s="69"/>
    </row>
    <row r="79" spans="2:10" x14ac:dyDescent="0.25">
      <c r="B79" s="55" t="s">
        <v>44</v>
      </c>
      <c r="C79" s="56" t="s">
        <v>9</v>
      </c>
      <c r="D79" s="56" t="s">
        <v>10</v>
      </c>
      <c r="E79" s="56" t="s">
        <v>11</v>
      </c>
      <c r="G79" s="55" t="s">
        <v>44</v>
      </c>
      <c r="H79" s="56" t="s">
        <v>9</v>
      </c>
      <c r="I79" s="56" t="s">
        <v>10</v>
      </c>
      <c r="J79" s="56" t="s">
        <v>11</v>
      </c>
    </row>
    <row r="80" spans="2:10" x14ac:dyDescent="0.25">
      <c r="B80" s="1" t="s">
        <v>84</v>
      </c>
      <c r="C80" s="54">
        <f>'Rates and Credits'!H24</f>
        <v>2.5500000000000002E-4</v>
      </c>
      <c r="D80" s="3">
        <f>D25+D26</f>
        <v>450</v>
      </c>
      <c r="E80" s="53">
        <f t="shared" ref="E80:E86" si="5">ROUND(C80*D80,2)</f>
        <v>0.11</v>
      </c>
      <c r="G80" s="1" t="s">
        <v>84</v>
      </c>
      <c r="H80" s="54">
        <f>C80</f>
        <v>2.5500000000000002E-4</v>
      </c>
      <c r="I80" s="3">
        <f>I30</f>
        <v>600</v>
      </c>
      <c r="J80" s="53">
        <f t="shared" ref="J80:J86" si="6">ROUND(H80*I80,2)</f>
        <v>0.15</v>
      </c>
    </row>
    <row r="81" spans="2:10" x14ac:dyDescent="0.25">
      <c r="B81" s="1" t="s">
        <v>85</v>
      </c>
      <c r="C81" s="54">
        <f>'Rates and Credits'!H25</f>
        <v>1.8619999999999999E-3</v>
      </c>
      <c r="D81" s="3">
        <f>D80</f>
        <v>450</v>
      </c>
      <c r="E81" s="57">
        <f t="shared" si="5"/>
        <v>0.84</v>
      </c>
      <c r="G81" s="1" t="s">
        <v>85</v>
      </c>
      <c r="H81" s="54">
        <f>'Rates and Credits'!H25</f>
        <v>1.8619999999999999E-3</v>
      </c>
      <c r="I81" s="3">
        <f>I80</f>
        <v>600</v>
      </c>
      <c r="J81" s="57">
        <f t="shared" si="6"/>
        <v>1.1200000000000001</v>
      </c>
    </row>
    <row r="82" spans="2:10" x14ac:dyDescent="0.25">
      <c r="B82" s="1" t="s">
        <v>24</v>
      </c>
      <c r="C82" s="54"/>
      <c r="E82" s="53">
        <f>SUM(E80:E81)</f>
        <v>0.95</v>
      </c>
      <c r="G82" s="1" t="s">
        <v>24</v>
      </c>
      <c r="H82" s="1"/>
      <c r="J82" s="53">
        <f>SUM(J80:J81)</f>
        <v>1.27</v>
      </c>
    </row>
    <row r="83" spans="2:10" x14ac:dyDescent="0.25">
      <c r="C83" s="54"/>
      <c r="E83" s="53"/>
      <c r="H83" s="1"/>
      <c r="J83" s="53"/>
    </row>
    <row r="84" spans="2:10" x14ac:dyDescent="0.25">
      <c r="C84" s="54"/>
      <c r="E84" s="53"/>
      <c r="H84" s="1"/>
      <c r="J84" s="53"/>
    </row>
    <row r="85" spans="2:10" x14ac:dyDescent="0.25">
      <c r="B85" s="55" t="s">
        <v>45</v>
      </c>
      <c r="C85" s="54"/>
      <c r="E85" s="53"/>
      <c r="G85" s="55" t="s">
        <v>45</v>
      </c>
      <c r="H85" s="1"/>
      <c r="J85" s="53"/>
    </row>
    <row r="86" spans="2:10" x14ac:dyDescent="0.25">
      <c r="B86" s="1" t="s">
        <v>46</v>
      </c>
      <c r="C86" s="54">
        <f>'Rates and Credits'!H31</f>
        <v>1.575E-3</v>
      </c>
      <c r="D86" s="3">
        <f>D80</f>
        <v>450</v>
      </c>
      <c r="E86" s="53">
        <f t="shared" si="5"/>
        <v>0.71</v>
      </c>
      <c r="G86" s="1" t="s">
        <v>46</v>
      </c>
      <c r="H86" s="54">
        <f>C86</f>
        <v>1.575E-3</v>
      </c>
      <c r="I86" s="3">
        <f>I30</f>
        <v>600</v>
      </c>
      <c r="J86" s="53">
        <f t="shared" si="6"/>
        <v>0.95</v>
      </c>
    </row>
    <row r="87" spans="2:10" x14ac:dyDescent="0.25">
      <c r="B87" s="1" t="s">
        <v>20</v>
      </c>
      <c r="C87" s="54">
        <f>'Rates and Credits'!H29</f>
        <v>9.1100000000000003E-4</v>
      </c>
      <c r="D87" s="3">
        <f>D80</f>
        <v>450</v>
      </c>
      <c r="E87" s="53">
        <f>ROUND(C87*D87,2)</f>
        <v>0.41</v>
      </c>
      <c r="G87" s="1" t="s">
        <v>20</v>
      </c>
      <c r="H87" s="54">
        <f>C87</f>
        <v>9.1100000000000003E-4</v>
      </c>
      <c r="I87" s="3">
        <f>I30</f>
        <v>600</v>
      </c>
      <c r="J87" s="53">
        <f>ROUND(H87*I87,2)</f>
        <v>0.55000000000000004</v>
      </c>
    </row>
    <row r="88" spans="2:10" x14ac:dyDescent="0.25">
      <c r="B88" s="1" t="s">
        <v>83</v>
      </c>
      <c r="C88" s="54">
        <f>'Rates and Credits'!H32</f>
        <v>9.41E-4</v>
      </c>
      <c r="D88" s="3">
        <f>D86</f>
        <v>450</v>
      </c>
      <c r="E88" s="53">
        <f t="shared" ref="E88" si="7">ROUND(C88*D88,2)</f>
        <v>0.42</v>
      </c>
      <c r="G88" s="1" t="s">
        <v>83</v>
      </c>
      <c r="H88" s="54">
        <f>C88</f>
        <v>9.41E-4</v>
      </c>
      <c r="I88" s="3">
        <f>I86</f>
        <v>600</v>
      </c>
      <c r="J88" s="53">
        <f t="shared" ref="J88" si="8">ROUND(H88*I88,2)</f>
        <v>0.56000000000000005</v>
      </c>
    </row>
    <row r="89" spans="2:10" x14ac:dyDescent="0.25">
      <c r="B89" s="1" t="s">
        <v>21</v>
      </c>
      <c r="C89" s="54">
        <f>'Rates and Credits'!H30</f>
        <v>2.699E-3</v>
      </c>
      <c r="D89" s="3">
        <f>D80</f>
        <v>450</v>
      </c>
      <c r="E89" s="57">
        <f>ROUND(C89*D89,2)</f>
        <v>1.21</v>
      </c>
      <c r="G89" s="1" t="s">
        <v>21</v>
      </c>
      <c r="H89" s="54">
        <f>C89</f>
        <v>2.699E-3</v>
      </c>
      <c r="I89" s="3">
        <f>I30</f>
        <v>600</v>
      </c>
      <c r="J89" s="57">
        <f>ROUND(H89*I89,2)</f>
        <v>1.62</v>
      </c>
    </row>
    <row r="90" spans="2:10" x14ac:dyDescent="0.25">
      <c r="B90" s="1" t="s">
        <v>24</v>
      </c>
      <c r="E90" s="53">
        <f>SUM(E86:E89)</f>
        <v>2.75</v>
      </c>
      <c r="G90" s="1" t="s">
        <v>24</v>
      </c>
      <c r="H90" s="1"/>
      <c r="J90" s="53">
        <f>SUM(J86:J89)</f>
        <v>3.68</v>
      </c>
    </row>
  </sheetData>
  <mergeCells count="13">
    <mergeCell ref="I19:J19"/>
    <mergeCell ref="B21:E21"/>
    <mergeCell ref="G21:J21"/>
    <mergeCell ref="B3:G3"/>
    <mergeCell ref="I14:J14"/>
    <mergeCell ref="I17:J17"/>
    <mergeCell ref="I15:J15"/>
    <mergeCell ref="I18:J18"/>
    <mergeCell ref="B4:G8"/>
    <mergeCell ref="B10:E10"/>
    <mergeCell ref="G10:J10"/>
    <mergeCell ref="I11:J11"/>
    <mergeCell ref="I12:J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4CA943-CC20-423D-8E35-70AD6C321F30}">
          <x14:formula1>
            <xm:f>'Rates and Credits'!$J$3:$J$4</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E4B62-F2DF-4E2F-A9C2-2F7B23A4592B}">
  <dimension ref="B1:L120"/>
  <sheetViews>
    <sheetView workbookViewId="0">
      <selection activeCell="H28" sqref="H28"/>
    </sheetView>
  </sheetViews>
  <sheetFormatPr defaultRowHeight="15" x14ac:dyDescent="0.25"/>
  <cols>
    <col min="2" max="2" width="31.28515625" style="1" bestFit="1" customWidth="1"/>
    <col min="3" max="3" width="27" style="1" bestFit="1" customWidth="1"/>
    <col min="4" max="4" width="26.42578125" style="1" bestFit="1" customWidth="1"/>
    <col min="5" max="5" width="8.85546875" style="1"/>
    <col min="6" max="6" width="11.28515625" style="1" bestFit="1" customWidth="1"/>
    <col min="7" max="7" width="26.140625" style="1" bestFit="1" customWidth="1"/>
    <col min="8" max="8" width="17.5703125" style="1" customWidth="1"/>
    <col min="9" max="12" width="8.85546875" style="1"/>
  </cols>
  <sheetData>
    <row r="1" spans="2:10" ht="15.75" thickBot="1" x14ac:dyDescent="0.3"/>
    <row r="2" spans="2:10" ht="15.75" thickBot="1" x14ac:dyDescent="0.3">
      <c r="B2" s="105" t="s">
        <v>37</v>
      </c>
      <c r="C2" s="106"/>
      <c r="D2" s="107"/>
      <c r="G2" s="1" t="s">
        <v>78</v>
      </c>
    </row>
    <row r="3" spans="2:10" x14ac:dyDescent="0.25">
      <c r="G3" s="1" t="s">
        <v>96</v>
      </c>
      <c r="J3" s="1" t="s">
        <v>52</v>
      </c>
    </row>
    <row r="4" spans="2:10" x14ac:dyDescent="0.25">
      <c r="B4" s="1" t="s">
        <v>95</v>
      </c>
      <c r="C4" s="47">
        <v>2.5000000000000001E-3</v>
      </c>
      <c r="J4" s="1" t="s">
        <v>53</v>
      </c>
    </row>
    <row r="6" spans="2:10" x14ac:dyDescent="0.25">
      <c r="B6" s="62"/>
      <c r="C6" s="1" t="s">
        <v>40</v>
      </c>
      <c r="D6" s="1" t="s">
        <v>87</v>
      </c>
      <c r="G6" s="1" t="s">
        <v>41</v>
      </c>
    </row>
    <row r="7" spans="2:10" x14ac:dyDescent="0.25">
      <c r="B7" s="33" t="s">
        <v>47</v>
      </c>
      <c r="C7" s="50"/>
      <c r="D7" s="43"/>
    </row>
    <row r="8" spans="2:10" x14ac:dyDescent="0.25">
      <c r="B8" s="3" t="s">
        <v>48</v>
      </c>
      <c r="C8" s="49">
        <f>-(H11+H18)</f>
        <v>-0.14487</v>
      </c>
      <c r="D8" s="43">
        <f t="shared" ref="D8:D11" si="0">C8-C$4</f>
        <v>-0.14737</v>
      </c>
      <c r="F8" s="64"/>
      <c r="G8" s="1" t="s">
        <v>12</v>
      </c>
    </row>
    <row r="9" spans="2:10" x14ac:dyDescent="0.25">
      <c r="B9" s="3" t="s">
        <v>49</v>
      </c>
      <c r="C9" s="49">
        <f>-(H12+H19)</f>
        <v>-8.7279999999999996E-2</v>
      </c>
      <c r="D9" s="43">
        <f t="shared" si="0"/>
        <v>-8.9779999999999999E-2</v>
      </c>
      <c r="F9" s="64"/>
      <c r="G9" s="1" t="s">
        <v>42</v>
      </c>
    </row>
    <row r="10" spans="2:10" x14ac:dyDescent="0.25">
      <c r="B10" s="48" t="s">
        <v>50</v>
      </c>
      <c r="C10" s="49">
        <f>-(H14+H21)</f>
        <v>-0.10217000000000001</v>
      </c>
      <c r="D10" s="43">
        <f t="shared" si="0"/>
        <v>-0.10467000000000001</v>
      </c>
      <c r="F10" s="64"/>
      <c r="G10" s="1" t="s">
        <v>52</v>
      </c>
    </row>
    <row r="11" spans="2:10" x14ac:dyDescent="0.25">
      <c r="B11" s="3" t="s">
        <v>51</v>
      </c>
      <c r="C11" s="49">
        <f>-(H15+H22)</f>
        <v>-8.7279999999999996E-2</v>
      </c>
      <c r="D11" s="43">
        <f t="shared" si="0"/>
        <v>-8.9779999999999999E-2</v>
      </c>
      <c r="F11" s="64"/>
      <c r="G11" s="1" t="s">
        <v>54</v>
      </c>
      <c r="H11" s="47">
        <v>5.6489999999999999E-2</v>
      </c>
    </row>
    <row r="12" spans="2:10" x14ac:dyDescent="0.25">
      <c r="B12" s="3"/>
      <c r="C12" s="49"/>
      <c r="D12" s="43"/>
      <c r="F12" s="64"/>
      <c r="G12" s="1" t="s">
        <v>39</v>
      </c>
      <c r="H12" s="47">
        <v>3.4029999999999998E-2</v>
      </c>
    </row>
    <row r="13" spans="2:10" x14ac:dyDescent="0.25">
      <c r="B13" s="3"/>
      <c r="C13" s="49"/>
      <c r="D13" s="43"/>
      <c r="F13" s="64"/>
      <c r="G13" s="1" t="s">
        <v>53</v>
      </c>
      <c r="H13" s="47"/>
    </row>
    <row r="14" spans="2:10" x14ac:dyDescent="0.25">
      <c r="B14" s="3"/>
      <c r="C14" s="50"/>
      <c r="D14" s="43"/>
      <c r="F14" s="64"/>
      <c r="G14" s="1" t="s">
        <v>54</v>
      </c>
      <c r="H14" s="47">
        <v>3.984E-2</v>
      </c>
    </row>
    <row r="15" spans="2:10" x14ac:dyDescent="0.25">
      <c r="B15" s="3"/>
      <c r="C15" s="49"/>
      <c r="D15" s="43"/>
      <c r="F15" s="64"/>
      <c r="G15" s="1" t="s">
        <v>39</v>
      </c>
      <c r="H15" s="47">
        <v>3.4029999999999998E-2</v>
      </c>
    </row>
    <row r="16" spans="2:10" x14ac:dyDescent="0.25">
      <c r="B16" s="3"/>
      <c r="C16" s="49"/>
      <c r="D16" s="43"/>
      <c r="F16" s="64"/>
      <c r="G16" s="1" t="s">
        <v>43</v>
      </c>
      <c r="H16" s="54"/>
    </row>
    <row r="17" spans="2:8" x14ac:dyDescent="0.25">
      <c r="B17" s="3"/>
      <c r="C17" s="49"/>
      <c r="D17" s="43"/>
      <c r="F17" s="64"/>
      <c r="G17" s="1" t="s">
        <v>52</v>
      </c>
      <c r="H17" s="54"/>
    </row>
    <row r="18" spans="2:8" x14ac:dyDescent="0.25">
      <c r="B18" s="3"/>
      <c r="C18" s="49"/>
      <c r="D18" s="43"/>
      <c r="F18" s="64"/>
      <c r="G18" s="1" t="s">
        <v>54</v>
      </c>
      <c r="H18" s="47">
        <v>8.838E-2</v>
      </c>
    </row>
    <row r="19" spans="2:8" x14ac:dyDescent="0.25">
      <c r="B19" s="33"/>
      <c r="C19" s="50"/>
      <c r="D19" s="43"/>
      <c r="F19" s="64"/>
      <c r="G19" s="1" t="s">
        <v>39</v>
      </c>
      <c r="H19" s="47">
        <v>5.3249999999999999E-2</v>
      </c>
    </row>
    <row r="20" spans="2:8" x14ac:dyDescent="0.25">
      <c r="B20" s="62"/>
      <c r="C20" s="49"/>
      <c r="D20" s="43"/>
      <c r="F20" s="64"/>
      <c r="G20" s="1" t="s">
        <v>53</v>
      </c>
      <c r="H20" s="54"/>
    </row>
    <row r="21" spans="2:8" x14ac:dyDescent="0.25">
      <c r="B21" s="3"/>
      <c r="C21" s="49"/>
      <c r="D21" s="43"/>
      <c r="F21" s="64"/>
      <c r="G21" s="1" t="s">
        <v>54</v>
      </c>
      <c r="H21" s="47">
        <v>6.2330000000000003E-2</v>
      </c>
    </row>
    <row r="22" spans="2:8" x14ac:dyDescent="0.25">
      <c r="B22" s="3"/>
      <c r="C22" s="50"/>
      <c r="D22" s="43"/>
      <c r="F22" s="64"/>
      <c r="G22" s="1" t="s">
        <v>39</v>
      </c>
      <c r="H22" s="47">
        <v>5.3249999999999999E-2</v>
      </c>
    </row>
    <row r="23" spans="2:8" x14ac:dyDescent="0.25">
      <c r="B23" s="3"/>
      <c r="C23" s="49"/>
      <c r="D23" s="43"/>
      <c r="F23" s="64"/>
      <c r="G23" s="1" t="s">
        <v>15</v>
      </c>
      <c r="H23" s="47">
        <f>C4</f>
        <v>2.5000000000000001E-3</v>
      </c>
    </row>
    <row r="24" spans="2:8" x14ac:dyDescent="0.25">
      <c r="B24" s="33"/>
      <c r="C24" s="50"/>
      <c r="D24" s="43"/>
      <c r="F24" s="64"/>
      <c r="G24" s="1" t="s">
        <v>81</v>
      </c>
      <c r="H24" s="54">
        <v>2.5500000000000002E-4</v>
      </c>
    </row>
    <row r="25" spans="2:8" x14ac:dyDescent="0.25">
      <c r="B25" s="3"/>
      <c r="C25" s="49"/>
      <c r="D25" s="43"/>
      <c r="F25" s="64"/>
      <c r="G25" s="1" t="s">
        <v>82</v>
      </c>
      <c r="H25" s="54">
        <v>1.8619999999999999E-3</v>
      </c>
    </row>
    <row r="26" spans="2:8" x14ac:dyDescent="0.25">
      <c r="B26" s="3"/>
      <c r="C26" s="50"/>
      <c r="D26" s="43"/>
      <c r="F26" s="64"/>
      <c r="G26" s="1" t="s">
        <v>17</v>
      </c>
    </row>
    <row r="27" spans="2:8" x14ac:dyDescent="0.25">
      <c r="B27" s="3"/>
      <c r="C27" s="49"/>
      <c r="D27" s="43"/>
      <c r="F27" s="64"/>
      <c r="G27" s="1" t="s">
        <v>18</v>
      </c>
      <c r="H27" s="53">
        <v>8.5</v>
      </c>
    </row>
    <row r="28" spans="2:8" x14ac:dyDescent="0.25">
      <c r="B28" s="3"/>
      <c r="C28" s="50"/>
      <c r="D28" s="43"/>
      <c r="F28" s="64"/>
      <c r="G28" s="1" t="s">
        <v>19</v>
      </c>
      <c r="H28" s="47">
        <v>8.9069999999999996E-2</v>
      </c>
    </row>
    <row r="29" spans="2:8" x14ac:dyDescent="0.25">
      <c r="B29" s="3"/>
      <c r="C29" s="49"/>
      <c r="D29" s="43"/>
      <c r="F29" s="64"/>
      <c r="G29" s="1" t="s">
        <v>20</v>
      </c>
      <c r="H29" s="54">
        <v>9.1100000000000003E-4</v>
      </c>
    </row>
    <row r="30" spans="2:8" x14ac:dyDescent="0.25">
      <c r="B30" s="3"/>
      <c r="C30" s="49"/>
      <c r="D30" s="43"/>
      <c r="F30" s="64"/>
      <c r="G30" s="1" t="s">
        <v>21</v>
      </c>
      <c r="H30" s="54">
        <v>2.699E-3</v>
      </c>
    </row>
    <row r="31" spans="2:8" x14ac:dyDescent="0.25">
      <c r="B31" s="3"/>
      <c r="C31" s="49"/>
      <c r="D31" s="43"/>
      <c r="F31" s="64"/>
      <c r="G31" s="1" t="s">
        <v>46</v>
      </c>
      <c r="H31" s="54">
        <v>1.575E-3</v>
      </c>
    </row>
    <row r="32" spans="2:8" x14ac:dyDescent="0.25">
      <c r="B32" s="3"/>
      <c r="C32" s="49"/>
      <c r="D32" s="43"/>
      <c r="F32" s="64"/>
      <c r="G32" s="1" t="s">
        <v>83</v>
      </c>
      <c r="H32" s="54">
        <v>9.41E-4</v>
      </c>
    </row>
    <row r="33" spans="2:8" x14ac:dyDescent="0.25">
      <c r="B33" s="3"/>
      <c r="C33" s="50"/>
      <c r="D33" s="43"/>
      <c r="F33" s="64"/>
      <c r="G33" s="1" t="s">
        <v>22</v>
      </c>
      <c r="H33" s="53">
        <v>0.87</v>
      </c>
    </row>
    <row r="34" spans="2:8" x14ac:dyDescent="0.25">
      <c r="B34" s="3"/>
      <c r="C34" s="49"/>
      <c r="D34" s="43"/>
      <c r="F34" s="64"/>
    </row>
    <row r="35" spans="2:8" x14ac:dyDescent="0.25">
      <c r="B35" s="33"/>
      <c r="C35" s="49"/>
      <c r="D35" s="43"/>
      <c r="F35" s="64"/>
    </row>
    <row r="36" spans="2:8" x14ac:dyDescent="0.25">
      <c r="B36" s="3"/>
      <c r="C36" s="49"/>
      <c r="D36" s="43"/>
      <c r="F36" s="64"/>
    </row>
    <row r="37" spans="2:8" x14ac:dyDescent="0.25">
      <c r="B37" s="3"/>
      <c r="C37" s="50"/>
      <c r="D37" s="43"/>
      <c r="F37" s="64"/>
    </row>
    <row r="38" spans="2:8" x14ac:dyDescent="0.25">
      <c r="B38" s="63"/>
      <c r="C38" s="50"/>
      <c r="D38" s="43"/>
      <c r="F38" s="64"/>
    </row>
    <row r="39" spans="2:8" x14ac:dyDescent="0.25">
      <c r="B39" s="3"/>
      <c r="C39" s="50"/>
      <c r="D39" s="43"/>
      <c r="F39" s="64"/>
    </row>
    <row r="40" spans="2:8" x14ac:dyDescent="0.25">
      <c r="B40" s="33"/>
      <c r="C40" s="51"/>
      <c r="D40" s="43"/>
      <c r="F40" s="64"/>
    </row>
    <row r="41" spans="2:8" x14ac:dyDescent="0.25">
      <c r="B41" s="3"/>
      <c r="C41" s="49"/>
      <c r="D41" s="43"/>
      <c r="F41" s="64"/>
    </row>
    <row r="42" spans="2:8" x14ac:dyDescent="0.25">
      <c r="B42" s="33"/>
      <c r="C42" s="49"/>
      <c r="D42" s="43"/>
      <c r="F42" s="64"/>
    </row>
    <row r="43" spans="2:8" x14ac:dyDescent="0.25">
      <c r="B43" s="3"/>
      <c r="C43" s="49"/>
      <c r="D43" s="43"/>
      <c r="F43" s="64"/>
    </row>
    <row r="44" spans="2:8" x14ac:dyDescent="0.25">
      <c r="B44" s="33"/>
      <c r="C44" s="50"/>
      <c r="D44" s="43"/>
      <c r="F44" s="64"/>
    </row>
    <row r="45" spans="2:8" x14ac:dyDescent="0.25">
      <c r="B45" s="3"/>
      <c r="C45" s="49"/>
      <c r="D45" s="43"/>
      <c r="F45" s="64"/>
    </row>
    <row r="46" spans="2:8" x14ac:dyDescent="0.25">
      <c r="B46" s="3"/>
      <c r="C46" s="49"/>
      <c r="D46" s="43"/>
      <c r="F46" s="64"/>
    </row>
    <row r="47" spans="2:8" x14ac:dyDescent="0.25">
      <c r="B47" s="3"/>
      <c r="C47" s="51"/>
      <c r="D47" s="52"/>
      <c r="F47" s="64"/>
    </row>
    <row r="48" spans="2:8" x14ac:dyDescent="0.25">
      <c r="B48" s="33"/>
      <c r="C48" s="50"/>
      <c r="D48" s="43"/>
      <c r="F48" s="64"/>
    </row>
    <row r="49" spans="2:6" x14ac:dyDescent="0.25">
      <c r="B49" s="3"/>
      <c r="C49" s="49"/>
      <c r="D49" s="43"/>
      <c r="F49" s="64"/>
    </row>
    <row r="50" spans="2:6" x14ac:dyDescent="0.25">
      <c r="B50" s="33"/>
      <c r="C50" s="49"/>
      <c r="D50" s="43"/>
      <c r="F50" s="64"/>
    </row>
    <row r="51" spans="2:6" x14ac:dyDescent="0.25">
      <c r="B51" s="3"/>
      <c r="C51" s="49"/>
      <c r="D51" s="43"/>
      <c r="F51" s="64"/>
    </row>
    <row r="52" spans="2:6" x14ac:dyDescent="0.25">
      <c r="B52" s="33"/>
      <c r="C52" s="50"/>
      <c r="D52" s="43"/>
      <c r="F52" s="64"/>
    </row>
    <row r="53" spans="2:6" x14ac:dyDescent="0.25">
      <c r="B53" s="62"/>
      <c r="C53" s="50"/>
      <c r="D53" s="43"/>
      <c r="F53" s="64"/>
    </row>
    <row r="54" spans="2:6" x14ac:dyDescent="0.25">
      <c r="B54" s="33"/>
      <c r="C54" s="49"/>
      <c r="D54" s="43"/>
      <c r="F54" s="64"/>
    </row>
    <row r="55" spans="2:6" x14ac:dyDescent="0.25">
      <c r="B55" s="3"/>
      <c r="C55" s="49"/>
      <c r="D55" s="43"/>
      <c r="F55" s="64"/>
    </row>
    <row r="56" spans="2:6" x14ac:dyDescent="0.25">
      <c r="B56" s="3"/>
      <c r="C56" s="49"/>
      <c r="D56" s="43"/>
      <c r="F56" s="64"/>
    </row>
    <row r="57" spans="2:6" x14ac:dyDescent="0.25">
      <c r="B57" s="3"/>
      <c r="C57" s="50"/>
      <c r="D57" s="43"/>
      <c r="F57" s="64"/>
    </row>
    <row r="58" spans="2:6" x14ac:dyDescent="0.25">
      <c r="B58" s="3"/>
      <c r="C58" s="51"/>
      <c r="D58" s="52"/>
      <c r="F58" s="64"/>
    </row>
    <row r="59" spans="2:6" x14ac:dyDescent="0.25">
      <c r="B59" s="3"/>
      <c r="C59" s="49"/>
      <c r="D59" s="43"/>
      <c r="F59" s="64"/>
    </row>
    <row r="60" spans="2:6" x14ac:dyDescent="0.25">
      <c r="B60" s="3"/>
      <c r="C60" s="51"/>
      <c r="D60" s="43"/>
      <c r="F60" s="64"/>
    </row>
    <row r="61" spans="2:6" x14ac:dyDescent="0.25">
      <c r="B61" s="3"/>
      <c r="C61" s="50"/>
      <c r="D61" s="43"/>
      <c r="F61" s="64"/>
    </row>
    <row r="62" spans="2:6" x14ac:dyDescent="0.25">
      <c r="B62" s="3"/>
      <c r="C62" s="51"/>
      <c r="D62" s="52"/>
      <c r="F62" s="64"/>
    </row>
    <row r="63" spans="2:6" x14ac:dyDescent="0.25">
      <c r="B63" s="3"/>
      <c r="C63" s="49"/>
      <c r="D63" s="43"/>
      <c r="F63" s="64"/>
    </row>
    <row r="64" spans="2:6" x14ac:dyDescent="0.25">
      <c r="B64" s="3"/>
      <c r="C64" s="51"/>
      <c r="D64" s="43"/>
      <c r="F64" s="64"/>
    </row>
    <row r="65" spans="2:6" x14ac:dyDescent="0.25">
      <c r="B65" s="3"/>
      <c r="C65" s="50"/>
      <c r="D65" s="43"/>
      <c r="F65" s="64"/>
    </row>
    <row r="66" spans="2:6" x14ac:dyDescent="0.25">
      <c r="B66" s="3"/>
      <c r="C66" s="51"/>
      <c r="D66" s="52"/>
      <c r="F66" s="64"/>
    </row>
    <row r="67" spans="2:6" x14ac:dyDescent="0.25">
      <c r="B67" s="33"/>
      <c r="C67" s="49"/>
      <c r="D67" s="43"/>
      <c r="F67" s="64"/>
    </row>
    <row r="68" spans="2:6" x14ac:dyDescent="0.25">
      <c r="B68" s="3"/>
      <c r="C68" s="49"/>
      <c r="D68" s="43"/>
      <c r="F68" s="64"/>
    </row>
    <row r="69" spans="2:6" x14ac:dyDescent="0.25">
      <c r="B69" s="3"/>
      <c r="C69" s="51"/>
      <c r="D69" s="43"/>
      <c r="F69" s="64"/>
    </row>
    <row r="70" spans="2:6" x14ac:dyDescent="0.25">
      <c r="B70" s="3"/>
      <c r="C70" s="50"/>
      <c r="D70" s="43"/>
      <c r="F70" s="64"/>
    </row>
    <row r="71" spans="2:6" x14ac:dyDescent="0.25">
      <c r="B71" s="3"/>
      <c r="C71" s="51"/>
      <c r="D71" s="52"/>
      <c r="F71" s="64"/>
    </row>
    <row r="72" spans="2:6" x14ac:dyDescent="0.25">
      <c r="B72" s="3"/>
      <c r="C72" s="49"/>
      <c r="D72" s="43"/>
      <c r="F72" s="64"/>
    </row>
    <row r="73" spans="2:6" x14ac:dyDescent="0.25">
      <c r="B73" s="3"/>
      <c r="C73" s="51"/>
      <c r="D73" s="43"/>
      <c r="F73" s="64"/>
    </row>
    <row r="74" spans="2:6" x14ac:dyDescent="0.25">
      <c r="B74" s="3"/>
      <c r="C74" s="50"/>
      <c r="D74" s="43"/>
      <c r="F74" s="64"/>
    </row>
    <row r="75" spans="2:6" x14ac:dyDescent="0.25">
      <c r="B75" s="3"/>
      <c r="C75" s="51"/>
      <c r="D75" s="52"/>
      <c r="F75" s="64"/>
    </row>
    <row r="76" spans="2:6" x14ac:dyDescent="0.25">
      <c r="B76" s="3"/>
      <c r="C76" s="49"/>
      <c r="D76" s="43"/>
      <c r="F76" s="64"/>
    </row>
    <row r="77" spans="2:6" x14ac:dyDescent="0.25">
      <c r="B77" s="3"/>
      <c r="C77" s="51"/>
      <c r="D77" s="43"/>
      <c r="F77" s="64"/>
    </row>
    <row r="78" spans="2:6" x14ac:dyDescent="0.25">
      <c r="B78" s="3"/>
      <c r="C78" s="50"/>
      <c r="D78" s="43"/>
      <c r="F78" s="64"/>
    </row>
    <row r="79" spans="2:6" x14ac:dyDescent="0.25">
      <c r="B79" s="3"/>
      <c r="C79" s="51"/>
      <c r="D79" s="52"/>
      <c r="F79" s="64"/>
    </row>
    <row r="80" spans="2:6" x14ac:dyDescent="0.25">
      <c r="B80" s="33"/>
      <c r="C80" s="49"/>
      <c r="D80" s="43"/>
      <c r="F80" s="64"/>
    </row>
    <row r="81" spans="2:6" x14ac:dyDescent="0.25">
      <c r="B81" s="3"/>
      <c r="D81" s="43"/>
      <c r="F81" s="64"/>
    </row>
    <row r="82" spans="2:6" x14ac:dyDescent="0.25">
      <c r="B82" s="3"/>
      <c r="C82" s="50"/>
      <c r="D82" s="43"/>
      <c r="F82" s="64"/>
    </row>
    <row r="83" spans="2:6" x14ac:dyDescent="0.25">
      <c r="B83" s="3"/>
      <c r="C83" s="50"/>
      <c r="D83" s="43"/>
      <c r="F83" s="64"/>
    </row>
    <row r="84" spans="2:6" x14ac:dyDescent="0.25">
      <c r="B84" s="3"/>
      <c r="C84" s="51"/>
      <c r="D84" s="52"/>
      <c r="F84" s="64"/>
    </row>
    <row r="85" spans="2:6" x14ac:dyDescent="0.25">
      <c r="B85" s="3"/>
      <c r="C85" s="50"/>
      <c r="D85" s="43"/>
      <c r="F85" s="64"/>
    </row>
    <row r="86" spans="2:6" x14ac:dyDescent="0.25">
      <c r="B86" s="3"/>
      <c r="C86" s="50"/>
      <c r="D86" s="43"/>
      <c r="F86" s="64"/>
    </row>
    <row r="87" spans="2:6" x14ac:dyDescent="0.25">
      <c r="B87" s="3"/>
      <c r="C87" s="50"/>
      <c r="D87" s="43"/>
      <c r="F87" s="64"/>
    </row>
    <row r="88" spans="2:6" x14ac:dyDescent="0.25">
      <c r="B88" s="3"/>
      <c r="C88" s="51"/>
      <c r="D88" s="52"/>
      <c r="F88" s="64"/>
    </row>
    <row r="89" spans="2:6" x14ac:dyDescent="0.25">
      <c r="B89" s="3"/>
      <c r="C89" s="50"/>
      <c r="D89" s="43"/>
      <c r="F89" s="64"/>
    </row>
    <row r="90" spans="2:6" x14ac:dyDescent="0.25">
      <c r="B90" s="3"/>
      <c r="C90" s="50"/>
      <c r="D90" s="43"/>
      <c r="F90" s="64"/>
    </row>
    <row r="91" spans="2:6" x14ac:dyDescent="0.25">
      <c r="B91" s="3"/>
      <c r="C91" s="50"/>
      <c r="D91" s="43"/>
      <c r="F91" s="64"/>
    </row>
    <row r="92" spans="2:6" x14ac:dyDescent="0.25">
      <c r="B92" s="3"/>
      <c r="C92" s="51"/>
      <c r="D92" s="52"/>
      <c r="F92" s="64"/>
    </row>
    <row r="93" spans="2:6" x14ac:dyDescent="0.25">
      <c r="B93" s="33"/>
      <c r="C93" s="50"/>
      <c r="D93" s="43"/>
      <c r="F93" s="64"/>
    </row>
    <row r="94" spans="2:6" x14ac:dyDescent="0.25">
      <c r="B94" s="3"/>
      <c r="C94" s="50"/>
      <c r="D94" s="43"/>
      <c r="F94" s="64"/>
    </row>
    <row r="95" spans="2:6" x14ac:dyDescent="0.25">
      <c r="B95" s="3"/>
      <c r="C95" s="50"/>
      <c r="D95" s="43"/>
      <c r="F95" s="64"/>
    </row>
    <row r="96" spans="2:6" x14ac:dyDescent="0.25">
      <c r="B96" s="33"/>
      <c r="C96" s="50"/>
      <c r="D96" s="43"/>
      <c r="F96" s="64"/>
    </row>
    <row r="97" spans="2:6" x14ac:dyDescent="0.25">
      <c r="B97" s="3"/>
      <c r="C97" s="50"/>
      <c r="D97" s="65"/>
      <c r="F97" s="64"/>
    </row>
    <row r="98" spans="2:6" x14ac:dyDescent="0.25">
      <c r="F98" s="64"/>
    </row>
    <row r="99" spans="2:6" x14ac:dyDescent="0.25">
      <c r="F99" s="64"/>
    </row>
    <row r="100" spans="2:6" x14ac:dyDescent="0.25">
      <c r="F100" s="64"/>
    </row>
    <row r="101" spans="2:6" x14ac:dyDescent="0.25">
      <c r="F101" s="64"/>
    </row>
    <row r="102" spans="2:6" x14ac:dyDescent="0.25">
      <c r="F102" s="64"/>
    </row>
    <row r="103" spans="2:6" x14ac:dyDescent="0.25">
      <c r="F103" s="64"/>
    </row>
    <row r="104" spans="2:6" x14ac:dyDescent="0.25">
      <c r="F104" s="64"/>
    </row>
    <row r="105" spans="2:6" x14ac:dyDescent="0.25">
      <c r="F105" s="64"/>
    </row>
    <row r="106" spans="2:6" x14ac:dyDescent="0.25">
      <c r="F106" s="64"/>
    </row>
    <row r="107" spans="2:6" x14ac:dyDescent="0.25">
      <c r="F107" s="64"/>
    </row>
    <row r="108" spans="2:6" x14ac:dyDescent="0.25">
      <c r="F108" s="64"/>
    </row>
    <row r="109" spans="2:6" x14ac:dyDescent="0.25">
      <c r="F109" s="64"/>
    </row>
    <row r="110" spans="2:6" x14ac:dyDescent="0.25">
      <c r="F110" s="64"/>
    </row>
    <row r="111" spans="2:6" x14ac:dyDescent="0.25">
      <c r="F111" s="64"/>
    </row>
    <row r="112" spans="2:6" x14ac:dyDescent="0.25">
      <c r="F112" s="64"/>
    </row>
    <row r="113" spans="6:6" x14ac:dyDescent="0.25">
      <c r="F113" s="64"/>
    </row>
    <row r="114" spans="6:6" x14ac:dyDescent="0.25">
      <c r="F114" s="64"/>
    </row>
    <row r="115" spans="6:6" x14ac:dyDescent="0.25">
      <c r="F115" s="64"/>
    </row>
    <row r="116" spans="6:6" x14ac:dyDescent="0.25">
      <c r="F116" s="64"/>
    </row>
    <row r="117" spans="6:6" x14ac:dyDescent="0.25">
      <c r="F117" s="64"/>
    </row>
    <row r="118" spans="6:6" x14ac:dyDescent="0.25">
      <c r="F118" s="64"/>
    </row>
    <row r="119" spans="6:6" x14ac:dyDescent="0.25">
      <c r="F119" s="64"/>
    </row>
    <row r="120" spans="6:6" x14ac:dyDescent="0.25">
      <c r="F120" s="64"/>
    </row>
  </sheetData>
  <mergeCells count="1">
    <mergeCell ref="B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Rider 18</vt:lpstr>
      <vt:lpstr>Rider 16 vs Rider 18</vt:lpstr>
      <vt:lpstr>Rates and Credits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A. Williams</dc:creator>
  <cp:lastModifiedBy>Anthony J Battaglia</cp:lastModifiedBy>
  <dcterms:created xsi:type="dcterms:W3CDTF">2022-04-14T13:22:14Z</dcterms:created>
  <dcterms:modified xsi:type="dcterms:W3CDTF">2025-02-05T17:49:38Z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d47762-d1c3-476b-91fd-63cae19eaafb_Enabled">
    <vt:lpwstr>true</vt:lpwstr>
  </property>
  <property fmtid="{D5CDD505-2E9C-101B-9397-08002B2CF9AE}" pid="3" name="MSIP_Label_d5d47762-d1c3-476b-91fd-63cae19eaafb_SetDate">
    <vt:lpwstr>2022-04-14T13:22:15Z</vt:lpwstr>
  </property>
  <property fmtid="{D5CDD505-2E9C-101B-9397-08002B2CF9AE}" pid="4" name="MSIP_Label_d5d47762-d1c3-476b-91fd-63cae19eaafb_Method">
    <vt:lpwstr>Standard</vt:lpwstr>
  </property>
  <property fmtid="{D5CDD505-2E9C-101B-9397-08002B2CF9AE}" pid="5" name="MSIP_Label_d5d47762-d1c3-476b-91fd-63cae19eaafb_Name">
    <vt:lpwstr>d5d47762-d1c3-476b-91fd-63cae19eaafb</vt:lpwstr>
  </property>
  <property fmtid="{D5CDD505-2E9C-101B-9397-08002B2CF9AE}" pid="6" name="MSIP_Label_d5d47762-d1c3-476b-91fd-63cae19eaafb_SiteId">
    <vt:lpwstr>8e61d5fe-7749-4e76-88ee-6d8799ae8143</vt:lpwstr>
  </property>
  <property fmtid="{D5CDD505-2E9C-101B-9397-08002B2CF9AE}" pid="7" name="MSIP_Label_d5d47762-d1c3-476b-91fd-63cae19eaafb_ActionId">
    <vt:lpwstr>4aafeeac-4b92-4bb5-96a9-d7635a5b8638</vt:lpwstr>
  </property>
  <property fmtid="{D5CDD505-2E9C-101B-9397-08002B2CF9AE}" pid="8" name="MSIP_Label_d5d47762-d1c3-476b-91fd-63cae19eaafb_ContentBits">
    <vt:lpwstr>0</vt:lpwstr>
  </property>
</Properties>
</file>